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48" windowWidth="11592" windowHeight="8448"/>
  </bookViews>
  <sheets>
    <sheet name="fora symanskipanel" sheetId="6" r:id="rId1"/>
    <sheet name="dataset" sheetId="5" r:id="rId2"/>
    <sheet name="solid waste (2)" sheetId="3" r:id="rId3"/>
    <sheet name="solid waste" sheetId="1" r:id="rId4"/>
    <sheet name="water" sheetId="2" r:id="rId5"/>
    <sheet name="water (2)" sheetId="4" r:id="rId6"/>
  </sheets>
  <calcPr calcId="145621"/>
</workbook>
</file>

<file path=xl/calcChain.xml><?xml version="1.0" encoding="utf-8"?>
<calcChain xmlns="http://schemas.openxmlformats.org/spreadsheetml/2006/main">
  <c r="H24" i="5" l="1"/>
  <c r="D24" i="5"/>
  <c r="D2" i="6"/>
  <c r="D3" i="6"/>
  <c r="C4" i="6"/>
  <c r="D4" i="6" s="1"/>
  <c r="C5" i="6"/>
  <c r="D5" i="6" s="1"/>
  <c r="C6" i="6"/>
  <c r="D6" i="6" s="1"/>
  <c r="C7" i="6"/>
  <c r="D7" i="6" s="1"/>
  <c r="D8" i="6"/>
  <c r="D9" i="6"/>
  <c r="D10" i="6"/>
  <c r="C11" i="6"/>
  <c r="D11" i="6"/>
  <c r="C12" i="6"/>
  <c r="D12" i="6" s="1"/>
  <c r="C13" i="6"/>
  <c r="D13" i="6" s="1"/>
  <c r="C14" i="6"/>
  <c r="D14" i="6" s="1"/>
  <c r="C15" i="6"/>
  <c r="D15" i="6" s="1"/>
  <c r="D16" i="6"/>
  <c r="D17" i="6"/>
  <c r="D18" i="6"/>
  <c r="D19" i="6"/>
  <c r="D20" i="6"/>
  <c r="D21" i="6"/>
  <c r="D22" i="6"/>
  <c r="D23" i="6"/>
  <c r="H23" i="6"/>
  <c r="D24" i="6"/>
  <c r="D25" i="6"/>
  <c r="D26" i="6"/>
  <c r="C27" i="6"/>
  <c r="D27" i="6" s="1"/>
  <c r="D28" i="6"/>
  <c r="D29" i="6"/>
  <c r="D30" i="6"/>
  <c r="D31" i="6"/>
  <c r="D32" i="6"/>
  <c r="D33" i="6"/>
  <c r="D34" i="6"/>
  <c r="C35" i="6"/>
  <c r="D35" i="6" s="1"/>
  <c r="D36" i="6"/>
  <c r="D37" i="6"/>
  <c r="D38" i="6"/>
  <c r="D39" i="6"/>
  <c r="D43" i="6"/>
  <c r="D44" i="6"/>
  <c r="C49" i="6"/>
  <c r="D49" i="6" s="1"/>
  <c r="D50" i="6"/>
  <c r="D51" i="6"/>
  <c r="D3" i="5"/>
  <c r="D8" i="5"/>
  <c r="D9" i="5"/>
  <c r="D10" i="5"/>
  <c r="D16" i="5"/>
  <c r="D17" i="5"/>
  <c r="D18" i="5"/>
  <c r="D19" i="5"/>
  <c r="D20" i="5"/>
  <c r="D21" i="5"/>
  <c r="D22" i="5"/>
  <c r="D23" i="5"/>
  <c r="D25" i="5"/>
  <c r="D26" i="5"/>
  <c r="D27" i="5"/>
  <c r="D28" i="5"/>
  <c r="D30" i="5"/>
  <c r="D31" i="5"/>
  <c r="D32" i="5"/>
  <c r="D33" i="5"/>
  <c r="D34" i="5"/>
  <c r="D35" i="5"/>
  <c r="D36" i="5"/>
  <c r="D37" i="5"/>
  <c r="D38" i="5"/>
  <c r="D39" i="5"/>
  <c r="D40" i="5"/>
  <c r="D41" i="5"/>
  <c r="D45" i="5"/>
  <c r="D46" i="5"/>
  <c r="D52" i="5"/>
  <c r="D53" i="5"/>
  <c r="D2" i="5"/>
  <c r="C37" i="5"/>
  <c r="C29" i="5"/>
  <c r="D29" i="5" s="1"/>
  <c r="C38" i="3"/>
  <c r="C30" i="3"/>
  <c r="C24" i="3"/>
  <c r="C23" i="3"/>
  <c r="C22" i="3"/>
  <c r="C21" i="3"/>
  <c r="C20" i="3"/>
  <c r="C19" i="3"/>
  <c r="C15" i="5"/>
  <c r="D15" i="5" s="1"/>
  <c r="C14" i="5"/>
  <c r="D14" i="5" s="1"/>
  <c r="C13" i="5"/>
  <c r="D13" i="5" s="1"/>
  <c r="C12" i="5"/>
  <c r="D12" i="5" s="1"/>
  <c r="C11" i="5"/>
  <c r="D11" i="5" s="1"/>
  <c r="C7" i="5"/>
  <c r="D7" i="5" s="1"/>
  <c r="C6" i="5"/>
  <c r="D6" i="5" s="1"/>
  <c r="C5" i="5"/>
  <c r="D5" i="5" s="1"/>
  <c r="C4" i="5"/>
  <c r="D4" i="5" s="1"/>
  <c r="C51" i="5"/>
  <c r="D51" i="5" s="1"/>
  <c r="H25" i="5"/>
  <c r="C15" i="4"/>
  <c r="C16" i="3"/>
  <c r="C15" i="3"/>
  <c r="C14" i="3"/>
  <c r="C13" i="3"/>
  <c r="C12" i="3"/>
  <c r="C8" i="3"/>
  <c r="C7" i="3"/>
  <c r="C6" i="3"/>
  <c r="C5" i="3"/>
  <c r="E26" i="3"/>
  <c r="D43" i="1"/>
  <c r="D29" i="1"/>
</calcChain>
</file>

<file path=xl/comments1.xml><?xml version="1.0" encoding="utf-8"?>
<comments xmlns="http://schemas.openxmlformats.org/spreadsheetml/2006/main">
  <authors>
    <author>Xavier Fageda Sanjuan</author>
  </authors>
  <commentList>
    <comment ref="B1" authorId="0">
      <text>
        <r>
          <rPr>
            <b/>
            <sz val="8"/>
            <color indexed="81"/>
            <rFont val="Tahoma"/>
          </rPr>
          <t>Xavier Fageda Sanjuan:</t>
        </r>
        <r>
          <rPr>
            <sz val="8"/>
            <color indexed="81"/>
            <rFont val="Tahoma"/>
          </rPr>
          <t xml:space="preserve">
1 if linear, 0 log</t>
        </r>
      </text>
    </comment>
    <comment ref="C1" authorId="0">
      <text>
        <r>
          <rPr>
            <b/>
            <sz val="8"/>
            <color indexed="81"/>
            <rFont val="Tahoma"/>
          </rPr>
          <t>Xavier Fageda Sanjuan:</t>
        </r>
        <r>
          <rPr>
            <sz val="8"/>
            <color indexed="81"/>
            <rFont val="Tahoma"/>
          </rPr>
          <t xml:space="preserve">
t-statistic</t>
        </r>
      </text>
    </comment>
    <comment ref="E1" authorId="0">
      <text>
        <r>
          <rPr>
            <b/>
            <sz val="8"/>
            <color indexed="81"/>
            <rFont val="Tahoma"/>
          </rPr>
          <t>Xavier Fageda Sanjuan:</t>
        </r>
        <r>
          <rPr>
            <sz val="8"/>
            <color indexed="81"/>
            <rFont val="Tahoma"/>
          </rPr>
          <t xml:space="preserve">
1 if private</t>
        </r>
      </text>
    </comment>
    <comment ref="J1" authorId="0">
      <text>
        <r>
          <rPr>
            <b/>
            <sz val="8"/>
            <color indexed="81"/>
            <rFont val="Tahoma"/>
          </rPr>
          <t>Xavier Fageda Sanjuan:</t>
        </r>
        <r>
          <rPr>
            <sz val="8"/>
            <color indexed="81"/>
            <rFont val="Tahoma"/>
          </rPr>
          <t xml:space="preserve">
1 if USA</t>
        </r>
      </text>
    </comment>
    <comment ref="K1" authorId="0">
      <text>
        <r>
          <rPr>
            <b/>
            <sz val="8"/>
            <color indexed="81"/>
            <rFont val="Tahoma"/>
          </rPr>
          <t>Xavier Fageda Sanjuan:</t>
        </r>
        <r>
          <rPr>
            <sz val="8"/>
            <color indexed="81"/>
            <rFont val="Tahoma"/>
          </rPr>
          <t xml:space="preserve">
1 if UK</t>
        </r>
      </text>
    </comment>
    <comment ref="L1" authorId="0">
      <text>
        <r>
          <rPr>
            <b/>
            <sz val="8"/>
            <color indexed="81"/>
            <rFont val="Tahoma"/>
          </rPr>
          <t>Xavier Fageda Sanjuan:</t>
        </r>
        <r>
          <rPr>
            <sz val="8"/>
            <color indexed="81"/>
            <rFont val="Tahoma"/>
          </rPr>
          <t xml:space="preserve">
1 if Continental-Europe (sense Sweden)</t>
        </r>
      </text>
    </comment>
    <comment ref="M1" authorId="0">
      <text>
        <r>
          <rPr>
            <b/>
            <sz val="8"/>
            <color indexed="81"/>
            <rFont val="Tahoma"/>
          </rPr>
          <t>Xavier Fageda Sanjuan:</t>
        </r>
        <r>
          <rPr>
            <sz val="8"/>
            <color indexed="81"/>
            <rFont val="Tahoma"/>
          </rPr>
          <t xml:space="preserve">
1 if Continental-Europe (amb Sweden)</t>
        </r>
      </text>
    </comment>
    <comment ref="R1" authorId="0">
      <text>
        <r>
          <rPr>
            <b/>
            <sz val="8"/>
            <color indexed="81"/>
            <rFont val="Tahoma"/>
          </rPr>
          <t>Xavier Fageda Sanjuan:</t>
        </r>
        <r>
          <rPr>
            <sz val="8"/>
            <color indexed="81"/>
            <rFont val="Tahoma"/>
          </rPr>
          <t xml:space="preserve">
1 if solid waste</t>
        </r>
      </text>
    </comment>
  </commentList>
</comments>
</file>

<file path=xl/comments2.xml><?xml version="1.0" encoding="utf-8"?>
<comments xmlns="http://schemas.openxmlformats.org/spreadsheetml/2006/main">
  <authors>
    <author>Xavier Fageda Sanjuan</author>
  </authors>
  <commentList>
    <comment ref="B1" authorId="0">
      <text>
        <r>
          <rPr>
            <b/>
            <sz val="8"/>
            <color indexed="81"/>
            <rFont val="Tahoma"/>
          </rPr>
          <t>Xavier Fageda Sanjuan:</t>
        </r>
        <r>
          <rPr>
            <sz val="8"/>
            <color indexed="81"/>
            <rFont val="Tahoma"/>
          </rPr>
          <t xml:space="preserve">
1 if linear, 0 log</t>
        </r>
      </text>
    </comment>
    <comment ref="C1" authorId="0">
      <text>
        <r>
          <rPr>
            <b/>
            <sz val="8"/>
            <color indexed="81"/>
            <rFont val="Tahoma"/>
          </rPr>
          <t>Xavier Fageda Sanjuan:</t>
        </r>
        <r>
          <rPr>
            <sz val="8"/>
            <color indexed="81"/>
            <rFont val="Tahoma"/>
          </rPr>
          <t xml:space="preserve">
t-statistic</t>
        </r>
      </text>
    </comment>
    <comment ref="E1" authorId="0">
      <text>
        <r>
          <rPr>
            <b/>
            <sz val="8"/>
            <color indexed="81"/>
            <rFont val="Tahoma"/>
          </rPr>
          <t>Xavier Fageda Sanjuan:</t>
        </r>
        <r>
          <rPr>
            <sz val="8"/>
            <color indexed="81"/>
            <rFont val="Tahoma"/>
          </rPr>
          <t xml:space="preserve">
1 if private</t>
        </r>
      </text>
    </comment>
    <comment ref="J1" authorId="0">
      <text>
        <r>
          <rPr>
            <b/>
            <sz val="8"/>
            <color indexed="81"/>
            <rFont val="Tahoma"/>
          </rPr>
          <t>Xavier Fageda Sanjuan:</t>
        </r>
        <r>
          <rPr>
            <sz val="8"/>
            <color indexed="81"/>
            <rFont val="Tahoma"/>
          </rPr>
          <t xml:space="preserve">
1 if USA</t>
        </r>
      </text>
    </comment>
    <comment ref="K1" authorId="0">
      <text>
        <r>
          <rPr>
            <b/>
            <sz val="8"/>
            <color indexed="81"/>
            <rFont val="Tahoma"/>
          </rPr>
          <t>Xavier Fageda Sanjuan:</t>
        </r>
        <r>
          <rPr>
            <sz val="8"/>
            <color indexed="81"/>
            <rFont val="Tahoma"/>
          </rPr>
          <t xml:space="preserve">
1 if UK</t>
        </r>
      </text>
    </comment>
    <comment ref="P1" authorId="0">
      <text>
        <r>
          <rPr>
            <b/>
            <sz val="8"/>
            <color indexed="81"/>
            <rFont val="Tahoma"/>
          </rPr>
          <t>Xavier Fageda Sanjuan:</t>
        </r>
        <r>
          <rPr>
            <sz val="8"/>
            <color indexed="81"/>
            <rFont val="Tahoma"/>
          </rPr>
          <t xml:space="preserve">
1 if solid waste</t>
        </r>
      </text>
    </comment>
  </commentList>
</comments>
</file>

<file path=xl/comments3.xml><?xml version="1.0" encoding="utf-8"?>
<comments xmlns="http://schemas.openxmlformats.org/spreadsheetml/2006/main">
  <authors>
    <author>Xavier Fageda Sanjuan</author>
  </authors>
  <commentList>
    <comment ref="B1" authorId="0">
      <text>
        <r>
          <rPr>
            <b/>
            <sz val="8"/>
            <color indexed="81"/>
            <rFont val="Tahoma"/>
          </rPr>
          <t>Xavier Fageda Sanjuan:</t>
        </r>
        <r>
          <rPr>
            <sz val="8"/>
            <color indexed="81"/>
            <rFont val="Tahoma"/>
          </rPr>
          <t xml:space="preserve">
1 if linear, 0 log</t>
        </r>
      </text>
    </comment>
    <comment ref="C1" authorId="0">
      <text>
        <r>
          <rPr>
            <b/>
            <sz val="8"/>
            <color indexed="81"/>
            <rFont val="Tahoma"/>
          </rPr>
          <t>Xavier Fageda Sanjuan:</t>
        </r>
        <r>
          <rPr>
            <sz val="8"/>
            <color indexed="81"/>
            <rFont val="Tahoma"/>
          </rPr>
          <t xml:space="preserve">
t-statistic</t>
        </r>
      </text>
    </comment>
    <comment ref="D1" authorId="0">
      <text>
        <r>
          <rPr>
            <b/>
            <sz val="8"/>
            <color indexed="81"/>
            <rFont val="Tahoma"/>
          </rPr>
          <t>Xavier Fageda Sanjuan:</t>
        </r>
        <r>
          <rPr>
            <sz val="8"/>
            <color indexed="81"/>
            <rFont val="Tahoma"/>
          </rPr>
          <t xml:space="preserve">
1 if private</t>
        </r>
      </text>
    </comment>
    <comment ref="G1" authorId="0">
      <text>
        <r>
          <rPr>
            <b/>
            <sz val="8"/>
            <color indexed="81"/>
            <rFont val="Tahoma"/>
          </rPr>
          <t>Xavier Fageda Sanjuan:</t>
        </r>
        <r>
          <rPr>
            <sz val="8"/>
            <color indexed="81"/>
            <rFont val="Tahoma"/>
          </rPr>
          <t xml:space="preserve">
1 if USA</t>
        </r>
      </text>
    </comment>
    <comment ref="H1" authorId="0">
      <text>
        <r>
          <rPr>
            <b/>
            <sz val="8"/>
            <color indexed="81"/>
            <rFont val="Tahoma"/>
          </rPr>
          <t>Xavier Fageda Sanjuan:</t>
        </r>
        <r>
          <rPr>
            <sz val="8"/>
            <color indexed="81"/>
            <rFont val="Tahoma"/>
          </rPr>
          <t xml:space="preserve">
1 if UK</t>
        </r>
      </text>
    </comment>
  </commentList>
</comments>
</file>

<file path=xl/comments4.xml><?xml version="1.0" encoding="utf-8"?>
<comments xmlns="http://schemas.openxmlformats.org/spreadsheetml/2006/main">
  <authors>
    <author>ub</author>
  </authors>
  <commentList>
    <comment ref="B1" authorId="0">
      <text>
        <r>
          <rPr>
            <b/>
            <sz val="8"/>
            <color indexed="81"/>
            <rFont val="Tahoma"/>
          </rPr>
          <t>ub:</t>
        </r>
        <r>
          <rPr>
            <sz val="8"/>
            <color indexed="81"/>
            <rFont val="Tahoma"/>
          </rPr>
          <t xml:space="preserve">
if not specified, linear regression</t>
        </r>
      </text>
    </comment>
    <comment ref="C1" authorId="0">
      <text>
        <r>
          <rPr>
            <b/>
            <sz val="8"/>
            <color indexed="81"/>
            <rFont val="Tahoma"/>
          </rPr>
          <t>ub:</t>
        </r>
        <r>
          <rPr>
            <sz val="8"/>
            <color indexed="81"/>
            <rFont val="Tahoma"/>
          </rPr>
          <t xml:space="preserve">
if no explicit, dummy variable where 1 is private</t>
        </r>
      </text>
    </comment>
    <comment ref="A2" authorId="0">
      <text>
        <r>
          <rPr>
            <b/>
            <sz val="8"/>
            <color indexed="81"/>
            <rFont val="Tahoma"/>
          </rPr>
          <t>ub:</t>
        </r>
        <r>
          <rPr>
            <sz val="8"/>
            <color indexed="81"/>
            <rFont val="Tahoma"/>
          </rPr>
          <t xml:space="preserve">
average annual cost per pick-up (waste collection and disposal)
</t>
        </r>
      </text>
    </comment>
    <comment ref="C2" authorId="0">
      <text>
        <r>
          <rPr>
            <b/>
            <sz val="8"/>
            <color indexed="81"/>
            <rFont val="Tahoma"/>
          </rPr>
          <t>ub:</t>
        </r>
        <r>
          <rPr>
            <sz val="8"/>
            <color indexed="81"/>
            <rFont val="Tahoma"/>
          </rPr>
          <t xml:space="preserve">
standard error in parenthesis</t>
        </r>
      </text>
    </comment>
    <comment ref="A3" authorId="0">
      <text>
        <r>
          <rPr>
            <b/>
            <sz val="8"/>
            <color indexed="81"/>
            <rFont val="Tahoma"/>
          </rPr>
          <t>ub:</t>
        </r>
        <r>
          <rPr>
            <sz val="8"/>
            <color indexed="81"/>
            <rFont val="Tahoma"/>
          </rPr>
          <t xml:space="preserve">
separate production funcions for public and private sector: Comparison for labour and capital</t>
        </r>
      </text>
    </comment>
    <comment ref="C3" authorId="0">
      <text>
        <r>
          <rPr>
            <b/>
            <sz val="8"/>
            <color indexed="81"/>
            <rFont val="Tahoma"/>
          </rPr>
          <t>ub:</t>
        </r>
        <r>
          <rPr>
            <sz val="8"/>
            <color indexed="81"/>
            <rFont val="Tahoma"/>
          </rPr>
          <t xml:space="preserve">
With respect to labour, public collection is more efficient at all output levels. With respect to capital, the public sector is less efficientat low levels of output and more efficient at higher scales of output</t>
        </r>
      </text>
    </comment>
    <comment ref="C4" authorId="0">
      <text>
        <r>
          <rPr>
            <b/>
            <sz val="8"/>
            <color indexed="81"/>
            <rFont val="Tahoma"/>
          </rPr>
          <t>ub:</t>
        </r>
        <r>
          <rPr>
            <sz val="8"/>
            <color indexed="81"/>
            <rFont val="Tahoma"/>
          </rPr>
          <t xml:space="preserve">
standar error in parenthesis
</t>
        </r>
      </text>
    </comment>
    <comment ref="A5" authorId="0">
      <text>
        <r>
          <rPr>
            <b/>
            <sz val="8"/>
            <color indexed="81"/>
            <rFont val="Tahoma"/>
          </rPr>
          <t>ub:</t>
        </r>
        <r>
          <rPr>
            <sz val="8"/>
            <color indexed="81"/>
            <rFont val="Tahoma"/>
          </rPr>
          <t xml:space="preserve">
Costs per ton a a function of density and organization </t>
        </r>
      </text>
    </comment>
    <comment ref="C6" authorId="0">
      <text>
        <r>
          <rPr>
            <b/>
            <sz val="8"/>
            <color indexed="81"/>
            <rFont val="Tahoma"/>
          </rPr>
          <t>ub:</t>
        </r>
        <r>
          <rPr>
            <sz val="8"/>
            <color indexed="81"/>
            <rFont val="Tahoma"/>
          </rPr>
          <t xml:space="preserve">
variable contract organization, no specified if () is t or standar error. Private organization is more expensive</t>
        </r>
      </text>
    </comment>
    <comment ref="A10" authorId="0">
      <text>
        <r>
          <rPr>
            <b/>
            <sz val="8"/>
            <color indexed="81"/>
            <rFont val="Tahoma"/>
          </rPr>
          <t>ub:</t>
        </r>
        <r>
          <rPr>
            <sz val="8"/>
            <color indexed="81"/>
            <rFont val="Tahoma"/>
          </rPr>
          <t xml:space="preserve">
cost per residential unit</t>
        </r>
      </text>
    </comment>
    <comment ref="C10" authorId="0">
      <text>
        <r>
          <rPr>
            <sz val="8"/>
            <color indexed="81"/>
            <rFont val="Tahoma"/>
            <family val="2"/>
          </rPr>
          <t xml:space="preserve">no significative but standard errors no specified (this is for contract system versus municipal system). Private system more expensive. </t>
        </r>
      </text>
    </comment>
    <comment ref="A11" authorId="0">
      <text>
        <r>
          <rPr>
            <b/>
            <sz val="8"/>
            <color indexed="81"/>
            <rFont val="Tahoma"/>
          </rPr>
          <t>ub:</t>
        </r>
        <r>
          <rPr>
            <sz val="8"/>
            <color indexed="81"/>
            <rFont val="Tahoma"/>
          </rPr>
          <t xml:space="preserve">
costs per ton (only large municipalities)</t>
        </r>
      </text>
    </comment>
    <comment ref="C12" authorId="0">
      <text>
        <r>
          <rPr>
            <b/>
            <sz val="8"/>
            <color indexed="81"/>
            <rFont val="Tahoma"/>
          </rPr>
          <t>ub:</t>
        </r>
        <r>
          <rPr>
            <sz val="8"/>
            <color indexed="81"/>
            <rFont val="Tahoma"/>
          </rPr>
          <t xml:space="preserve">
t-statistic in parenthesis</t>
        </r>
      </text>
    </comment>
    <comment ref="C13" authorId="0">
      <text>
        <r>
          <rPr>
            <b/>
            <sz val="8"/>
            <color indexed="81"/>
            <rFont val="Tahoma"/>
          </rPr>
          <t>ub:</t>
        </r>
        <r>
          <rPr>
            <sz val="8"/>
            <color indexed="81"/>
            <rFont val="Tahoma"/>
          </rPr>
          <t xml:space="preserve">
t-statistic in parenthesis</t>
        </r>
      </text>
    </comment>
    <comment ref="A15" authorId="0">
      <text>
        <r>
          <rPr>
            <b/>
            <sz val="8"/>
            <color indexed="81"/>
            <rFont val="Tahoma"/>
          </rPr>
          <t>ub:</t>
        </r>
        <r>
          <rPr>
            <sz val="8"/>
            <color indexed="81"/>
            <rFont val="Tahoma"/>
          </rPr>
          <t xml:space="preserve">
total cost function</t>
        </r>
      </text>
    </comment>
    <comment ref="C15" authorId="0">
      <text>
        <r>
          <rPr>
            <b/>
            <sz val="8"/>
            <color indexed="81"/>
            <rFont val="Tahoma"/>
          </rPr>
          <t>ub:</t>
        </r>
        <r>
          <rPr>
            <sz val="8"/>
            <color indexed="81"/>
            <rFont val="Tahoma"/>
          </rPr>
          <t xml:space="preserve">
depend on the size of municipality (standard errors in parenthesis):
&lt;20000: -0.14 (0.10)
&lt;50000:-0.17 (0.09)
&gt;50000:-0.24 (0.11)
</t>
        </r>
      </text>
    </comment>
    <comment ref="G15" authorId="0">
      <text>
        <r>
          <rPr>
            <b/>
            <sz val="8"/>
            <color indexed="81"/>
            <rFont val="Tahoma"/>
          </rPr>
          <t>ub:</t>
        </r>
        <r>
          <rPr>
            <sz val="8"/>
            <color indexed="81"/>
            <rFont val="Tahoma"/>
          </rPr>
          <t xml:space="preserve">
depend on the size of municipality (standard errors in parenthesis):
&lt;20000: 0.80  N =55
&lt;50000:0.88 N = 70
&gt;50000: 0.93 N = 55
</t>
        </r>
      </text>
    </comment>
    <comment ref="C16" authorId="0">
      <text>
        <r>
          <rPr>
            <b/>
            <sz val="8"/>
            <color indexed="81"/>
            <rFont val="Tahoma"/>
          </rPr>
          <t>ub:</t>
        </r>
        <r>
          <rPr>
            <sz val="8"/>
            <color indexed="81"/>
            <rFont val="Tahoma"/>
          </rPr>
          <t xml:space="preserve">
depend on the size of municipality (standard errors in parenthesis):
&lt;20000: -0.09 (0.09)
&lt;50000:-0.12 (0.07)
&gt;50000:-0.26 (0.11)
</t>
        </r>
      </text>
    </comment>
    <comment ref="G16" authorId="0">
      <text>
        <r>
          <rPr>
            <b/>
            <sz val="8"/>
            <color indexed="81"/>
            <rFont val="Tahoma"/>
          </rPr>
          <t>ub:</t>
        </r>
        <r>
          <rPr>
            <sz val="8"/>
            <color indexed="81"/>
            <rFont val="Tahoma"/>
          </rPr>
          <t xml:space="preserve">
depend on the size of municipality (standard errors in parenthesis):
&lt;20000: 0.88  N =80
&lt;50000:0.92 N = 112
&gt;50000: 0.94 N = 65
</t>
        </r>
      </text>
    </comment>
    <comment ref="A17" authorId="0">
      <text>
        <r>
          <rPr>
            <b/>
            <sz val="8"/>
            <color indexed="81"/>
            <rFont val="Tahoma"/>
          </rPr>
          <t>ub:</t>
        </r>
        <r>
          <rPr>
            <sz val="8"/>
            <color indexed="81"/>
            <rFont val="Tahoma"/>
          </rPr>
          <t xml:space="preserve">
total cost function</t>
        </r>
      </text>
    </comment>
    <comment ref="C17" authorId="0">
      <text>
        <r>
          <rPr>
            <b/>
            <sz val="8"/>
            <color indexed="81"/>
            <rFont val="Tahoma"/>
          </rPr>
          <t>ub:</t>
        </r>
        <r>
          <rPr>
            <sz val="8"/>
            <color indexed="81"/>
            <rFont val="Tahoma"/>
          </rPr>
          <t xml:space="preserve">
standard error in parenthesis
</t>
        </r>
      </text>
    </comment>
    <comment ref="A18" authorId="0">
      <text>
        <r>
          <rPr>
            <b/>
            <sz val="8"/>
            <color indexed="81"/>
            <rFont val="Tahoma"/>
          </rPr>
          <t>ub:</t>
        </r>
        <r>
          <rPr>
            <sz val="8"/>
            <color indexed="81"/>
            <rFont val="Tahoma"/>
          </rPr>
          <t xml:space="preserve">
total costs</t>
        </r>
      </text>
    </comment>
    <comment ref="C18" authorId="0">
      <text>
        <r>
          <rPr>
            <b/>
            <sz val="8"/>
            <color indexed="81"/>
            <rFont val="Tahoma"/>
          </rPr>
          <t>ub:</t>
        </r>
        <r>
          <rPr>
            <sz val="8"/>
            <color indexed="81"/>
            <rFont val="Tahoma"/>
          </rPr>
          <t xml:space="preserve">
tstatistic in parenthesis
tendering (but in house) also significant. no statistical difference between contract and tendering so the main issue is competition</t>
        </r>
      </text>
    </comment>
    <comment ref="A20" authorId="0">
      <text>
        <r>
          <rPr>
            <b/>
            <sz val="8"/>
            <color indexed="81"/>
            <rFont val="Tahoma"/>
          </rPr>
          <t>ub:</t>
        </r>
        <r>
          <rPr>
            <sz val="8"/>
            <color indexed="81"/>
            <rFont val="Tahoma"/>
          </rPr>
          <t xml:space="preserve">
costs per pick-up point</t>
        </r>
      </text>
    </comment>
    <comment ref="C21" authorId="0">
      <text>
        <r>
          <rPr>
            <b/>
            <sz val="8"/>
            <color indexed="81"/>
            <rFont val="Tahoma"/>
          </rPr>
          <t>ub:</t>
        </r>
        <r>
          <rPr>
            <sz val="8"/>
            <color indexed="81"/>
            <rFont val="Tahoma"/>
          </rPr>
          <t xml:space="preserve">
variable refers to 1 when contracting out with competitive tendering (no cases of privatization without competition) 
standard error in parenthesis
Costs per employee imply that private not significant
There are also cross-section estimations
</t>
        </r>
      </text>
    </comment>
    <comment ref="C27" authorId="0">
      <text>
        <r>
          <rPr>
            <b/>
            <sz val="8"/>
            <color indexed="81"/>
            <rFont val="Tahoma"/>
          </rPr>
          <t>ub:</t>
        </r>
        <r>
          <rPr>
            <sz val="8"/>
            <color indexed="81"/>
            <rFont val="Tahoma"/>
          </rPr>
          <t xml:space="preserve">
t-statistic:
All years since Compulsory Competitice tendering: -8.5   N =3598  1984-1988
All years before  Compulsory Competitive tendering: -14.0  N= 3598 1989-1993</t>
        </r>
      </text>
    </comment>
    <comment ref="G27" authorId="0">
      <text>
        <r>
          <rPr>
            <b/>
            <sz val="8"/>
            <color indexed="81"/>
            <rFont val="Tahoma"/>
          </rPr>
          <t>ub:</t>
        </r>
        <r>
          <rPr>
            <sz val="8"/>
            <color indexed="81"/>
            <rFont val="Tahoma"/>
          </rPr>
          <t xml:space="preserve">
not specified</t>
        </r>
      </text>
    </comment>
    <comment ref="A28" authorId="0">
      <text>
        <r>
          <rPr>
            <b/>
            <sz val="8"/>
            <color indexed="81"/>
            <rFont val="Tahoma"/>
          </rPr>
          <t>ub:</t>
        </r>
        <r>
          <rPr>
            <sz val="8"/>
            <color indexed="81"/>
            <rFont val="Tahoma"/>
          </rPr>
          <t xml:space="preserve">
Total costs</t>
        </r>
      </text>
    </comment>
    <comment ref="H28" authorId="0">
      <text>
        <r>
          <rPr>
            <b/>
            <sz val="8"/>
            <color indexed="81"/>
            <rFont val="Tahoma"/>
          </rPr>
          <t>ub:</t>
        </r>
        <r>
          <rPr>
            <sz val="8"/>
            <color indexed="81"/>
            <rFont val="Tahoma"/>
          </rPr>
          <t xml:space="preserve">
contracting out has been made through competitive tendering but no variables to capture competition effects</t>
        </r>
      </text>
    </comment>
    <comment ref="C29" authorId="0">
      <text>
        <r>
          <rPr>
            <b/>
            <sz val="8"/>
            <color indexed="81"/>
            <rFont val="Tahoma"/>
          </rPr>
          <t>ub:</t>
        </r>
        <r>
          <rPr>
            <sz val="8"/>
            <color indexed="81"/>
            <rFont val="Tahoma"/>
          </rPr>
          <t xml:space="preserve">
t-statistic in parenthesis</t>
        </r>
      </text>
    </comment>
    <comment ref="C30" authorId="0">
      <text>
        <r>
          <rPr>
            <b/>
            <sz val="8"/>
            <color indexed="81"/>
            <rFont val="Tahoma"/>
          </rPr>
          <t>ub:</t>
        </r>
        <r>
          <rPr>
            <sz val="8"/>
            <color indexed="81"/>
            <rFont val="Tahoma"/>
          </rPr>
          <t xml:space="preserve">
t-statistic in parenthesis</t>
        </r>
      </text>
    </comment>
    <comment ref="C31" authorId="0">
      <text>
        <r>
          <rPr>
            <b/>
            <sz val="8"/>
            <color indexed="81"/>
            <rFont val="Tahoma"/>
          </rPr>
          <t>ub:</t>
        </r>
        <r>
          <rPr>
            <sz val="8"/>
            <color indexed="81"/>
            <rFont val="Tahoma"/>
          </rPr>
          <t xml:space="preserve">
t-statistic in parenthesis</t>
        </r>
      </text>
    </comment>
    <comment ref="C32" authorId="0">
      <text>
        <r>
          <rPr>
            <b/>
            <sz val="8"/>
            <color indexed="81"/>
            <rFont val="Tahoma"/>
          </rPr>
          <t>ub:</t>
        </r>
        <r>
          <rPr>
            <sz val="8"/>
            <color indexed="81"/>
            <rFont val="Tahoma"/>
          </rPr>
          <t xml:space="preserve">
t-statistic in parenthesis</t>
        </r>
      </text>
    </comment>
    <comment ref="A33" authorId="0">
      <text>
        <r>
          <rPr>
            <b/>
            <sz val="8"/>
            <color indexed="81"/>
            <rFont val="Tahoma"/>
          </rPr>
          <t>ub:</t>
        </r>
        <r>
          <rPr>
            <sz val="8"/>
            <color indexed="81"/>
            <rFont val="Tahoma"/>
          </rPr>
          <t xml:space="preserve">
total costs separating disposal and recycling</t>
        </r>
      </text>
    </comment>
    <comment ref="C33" authorId="0">
      <text>
        <r>
          <rPr>
            <b/>
            <sz val="8"/>
            <color indexed="81"/>
            <rFont val="Tahoma"/>
          </rPr>
          <t>ub:</t>
        </r>
        <r>
          <rPr>
            <sz val="8"/>
            <color indexed="81"/>
            <rFont val="Tahoma"/>
          </rPr>
          <t xml:space="preserve">
variable: 1 if the twon is a public monopoly, 0 if contracts out
Standar error in parenthesis:
disposal: -0.23 (0.16) 
recycling: 0.23-0.21 (0.21)</t>
        </r>
      </text>
    </comment>
    <comment ref="G33" authorId="0">
      <text>
        <r>
          <rPr>
            <b/>
            <sz val="8"/>
            <color indexed="81"/>
            <rFont val="Tahoma"/>
          </rPr>
          <t>ub:</t>
        </r>
        <r>
          <rPr>
            <sz val="8"/>
            <color indexed="81"/>
            <rFont val="Tahoma"/>
          </rPr>
          <t xml:space="preserve">
disposal: 0.74
Recycling: 0.47</t>
        </r>
      </text>
    </comment>
    <comment ref="A34" authorId="0">
      <text>
        <r>
          <rPr>
            <b/>
            <sz val="8"/>
            <color indexed="81"/>
            <rFont val="Tahoma"/>
          </rPr>
          <t>ub:</t>
        </r>
        <r>
          <rPr>
            <sz val="8"/>
            <color indexed="81"/>
            <rFont val="Tahoma"/>
          </rPr>
          <t xml:space="preserve">
total costs per  municipality</t>
        </r>
      </text>
    </comment>
    <comment ref="C34" authorId="0">
      <text>
        <r>
          <rPr>
            <b/>
            <sz val="8"/>
            <color indexed="81"/>
            <rFont val="Tahoma"/>
          </rPr>
          <t>ub:</t>
        </r>
        <r>
          <rPr>
            <sz val="8"/>
            <color indexed="81"/>
            <rFont val="Tahoma"/>
          </rPr>
          <t xml:space="preserve">
indicated value for private outside
t-statistics in parenthesis 
Dummy for private and public outside: -0.16 (-2.18)</t>
        </r>
      </text>
    </comment>
    <comment ref="A35" authorId="0">
      <text>
        <r>
          <rPr>
            <b/>
            <sz val="8"/>
            <color indexed="81"/>
            <rFont val="Tahoma"/>
          </rPr>
          <t>ub:</t>
        </r>
        <r>
          <rPr>
            <sz val="8"/>
            <color indexed="81"/>
            <rFont val="Tahoma"/>
          </rPr>
          <t xml:space="preserve">
cost function</t>
        </r>
      </text>
    </comment>
    <comment ref="C35" authorId="0">
      <text>
        <r>
          <rPr>
            <b/>
            <sz val="8"/>
            <color indexed="81"/>
            <rFont val="Tahoma"/>
          </rPr>
          <t>ub:</t>
        </r>
        <r>
          <rPr>
            <sz val="8"/>
            <color indexed="81"/>
            <rFont val="Tahoma"/>
          </rPr>
          <t xml:space="preserve">
t-statistic in parenthesis Private proudction is on average 6 per cent higher than public production (mean difference is significative)
</t>
        </r>
      </text>
    </comment>
    <comment ref="A36" authorId="0">
      <text>
        <r>
          <rPr>
            <b/>
            <sz val="8"/>
            <color indexed="81"/>
            <rFont val="Tahoma"/>
          </rPr>
          <t>ub:</t>
        </r>
        <r>
          <rPr>
            <sz val="8"/>
            <color indexed="81"/>
            <rFont val="Tahoma"/>
          </rPr>
          <t xml:space="preserve">
total cost function by municipality</t>
        </r>
      </text>
    </comment>
    <comment ref="C37" authorId="0">
      <text>
        <r>
          <rPr>
            <b/>
            <sz val="8"/>
            <color indexed="81"/>
            <rFont val="Tahoma"/>
          </rPr>
          <t>ub:</t>
        </r>
        <r>
          <rPr>
            <sz val="8"/>
            <color indexed="81"/>
            <rFont val="Tahoma"/>
          </rPr>
          <t xml:space="preserve">
in parenthesis t-statistics
with intermunicipal cooperation: 
-0.07 (-1.48)</t>
        </r>
      </text>
    </comment>
    <comment ref="C38" authorId="0">
      <text>
        <r>
          <rPr>
            <b/>
            <sz val="8"/>
            <color indexed="81"/>
            <rFont val="Tahoma"/>
          </rPr>
          <t>ub:</t>
        </r>
        <r>
          <rPr>
            <sz val="8"/>
            <color indexed="81"/>
            <rFont val="Tahoma"/>
          </rPr>
          <t xml:space="preserve">
in parenthesis t-statistics
with intermunicipal cooperation: 
-0.03 (-0.65)</t>
        </r>
      </text>
    </comment>
    <comment ref="C39" authorId="0">
      <text>
        <r>
          <rPr>
            <b/>
            <sz val="8"/>
            <color indexed="81"/>
            <rFont val="Tahoma"/>
          </rPr>
          <t>ub:</t>
        </r>
        <r>
          <rPr>
            <sz val="8"/>
            <color indexed="81"/>
            <rFont val="Tahoma"/>
          </rPr>
          <t xml:space="preserve">
in parenthesis t-statistics
with intermunicipal cooperation: 
-0.06 (-1.23)</t>
        </r>
      </text>
    </comment>
    <comment ref="C40" authorId="0">
      <text>
        <r>
          <rPr>
            <b/>
            <sz val="8"/>
            <color indexed="81"/>
            <rFont val="Tahoma"/>
          </rPr>
          <t>ub:</t>
        </r>
        <r>
          <rPr>
            <sz val="8"/>
            <color indexed="81"/>
            <rFont val="Tahoma"/>
          </rPr>
          <t xml:space="preserve">
in parenthesis t-statistics
with intermunicipal cooperation: 
0.10 (1.23)</t>
        </r>
      </text>
    </comment>
    <comment ref="C41" authorId="0">
      <text>
        <r>
          <rPr>
            <b/>
            <sz val="8"/>
            <color indexed="81"/>
            <rFont val="Tahoma"/>
          </rPr>
          <t>ub:</t>
        </r>
        <r>
          <rPr>
            <sz val="8"/>
            <color indexed="81"/>
            <rFont val="Tahoma"/>
          </rPr>
          <t xml:space="preserve">
t-statistics in parenthesis:
privold: 0.007 (0.099) 
privnew: -0.13 (-2.41)</t>
        </r>
      </text>
    </comment>
    <comment ref="A42" authorId="0">
      <text>
        <r>
          <rPr>
            <b/>
            <sz val="8"/>
            <color indexed="81"/>
            <rFont val="Tahoma"/>
          </rPr>
          <t>ub:</t>
        </r>
        <r>
          <rPr>
            <sz val="8"/>
            <color indexed="81"/>
            <rFont val="Tahoma"/>
          </rPr>
          <t xml:space="preserve">
total cost function</t>
        </r>
      </text>
    </comment>
    <comment ref="C42" authorId="0">
      <text>
        <r>
          <rPr>
            <b/>
            <sz val="8"/>
            <color indexed="81"/>
            <rFont val="Tahoma"/>
          </rPr>
          <t>ub:</t>
        </r>
        <r>
          <rPr>
            <sz val="8"/>
            <color indexed="81"/>
            <rFont val="Tahoma"/>
          </rPr>
          <t xml:space="preserve">
standard errros in parenthesis
Results with HHI: -0.13(0.04)
Results with C3: -0.28(0.09)
Results with presence of competitors: -0.06 (0.03)
Conclusion: private costs lower when enough competition</t>
        </r>
      </text>
    </comment>
    <comment ref="A43" authorId="0">
      <text>
        <r>
          <rPr>
            <b/>
            <sz val="8"/>
            <color indexed="81"/>
            <rFont val="Tahoma"/>
          </rPr>
          <t>ub:</t>
        </r>
        <r>
          <rPr>
            <sz val="8"/>
            <color indexed="81"/>
            <rFont val="Tahoma"/>
          </rPr>
          <t xml:space="preserve">
total cost function for collection and disposal</t>
        </r>
      </text>
    </comment>
    <comment ref="C43" authorId="0">
      <text>
        <r>
          <rPr>
            <b/>
            <sz val="8"/>
            <color indexed="81"/>
            <rFont val="Tahoma"/>
          </rPr>
          <t>ub:</t>
        </r>
        <r>
          <rPr>
            <sz val="8"/>
            <color indexed="81"/>
            <rFont val="Tahoma"/>
          </rPr>
          <t xml:space="preserve">
Dummy variable that takes value 1 if outsourcing:
standar error in parenthesis</t>
        </r>
      </text>
    </comment>
  </commentList>
</comments>
</file>

<file path=xl/comments5.xml><?xml version="1.0" encoding="utf-8"?>
<comments xmlns="http://schemas.openxmlformats.org/spreadsheetml/2006/main">
  <authors>
    <author>ub</author>
  </authors>
  <commentList>
    <comment ref="B1" authorId="0">
      <text>
        <r>
          <rPr>
            <b/>
            <sz val="8"/>
            <color indexed="81"/>
            <rFont val="Tahoma"/>
          </rPr>
          <t>ub:</t>
        </r>
        <r>
          <rPr>
            <sz val="8"/>
            <color indexed="81"/>
            <rFont val="Tahoma"/>
          </rPr>
          <t xml:space="preserve">
if not specified, linear regression</t>
        </r>
      </text>
    </comment>
    <comment ref="A2" authorId="0">
      <text>
        <r>
          <rPr>
            <b/>
            <sz val="8"/>
            <color indexed="81"/>
            <rFont val="Tahoma"/>
          </rPr>
          <t>ub:</t>
        </r>
        <r>
          <rPr>
            <sz val="8"/>
            <color indexed="81"/>
            <rFont val="Tahoma"/>
          </rPr>
          <t xml:space="preserve">
operating cost per million gallon produced
</t>
        </r>
      </text>
    </comment>
    <comment ref="C2" authorId="0">
      <text>
        <r>
          <rPr>
            <b/>
            <sz val="8"/>
            <color indexed="81"/>
            <rFont val="Tahoma"/>
          </rPr>
          <t>ub:</t>
        </r>
        <r>
          <rPr>
            <sz val="8"/>
            <color indexed="81"/>
            <rFont val="Tahoma"/>
          </rPr>
          <t xml:space="preserve">
utility onwership (0=government, 1 private)
t-values in parenthesis</t>
        </r>
      </text>
    </comment>
    <comment ref="A3" authorId="0">
      <text>
        <r>
          <rPr>
            <b/>
            <sz val="8"/>
            <color indexed="81"/>
            <rFont val="Tahoma"/>
          </rPr>
          <t>ub:</t>
        </r>
        <r>
          <rPr>
            <sz val="8"/>
            <color indexed="81"/>
            <rFont val="Tahoma"/>
          </rPr>
          <t xml:space="preserve">
total operating costs</t>
        </r>
      </text>
    </comment>
    <comment ref="C3" authorId="0">
      <text>
        <r>
          <rPr>
            <b/>
            <sz val="8"/>
            <color indexed="81"/>
            <rFont val="Tahoma"/>
          </rPr>
          <t>ub:</t>
        </r>
        <r>
          <rPr>
            <sz val="8"/>
            <color indexed="81"/>
            <rFont val="Tahoma"/>
          </rPr>
          <t xml:space="preserve">
1 if firm is investor owned
t-statistics in parenthesis</t>
        </r>
      </text>
    </comment>
    <comment ref="A4" authorId="0">
      <text>
        <r>
          <rPr>
            <b/>
            <sz val="8"/>
            <color indexed="81"/>
            <rFont val="Tahoma"/>
          </rPr>
          <t>ub:</t>
        </r>
        <r>
          <rPr>
            <sz val="8"/>
            <color indexed="81"/>
            <rFont val="Tahoma"/>
          </rPr>
          <t xml:space="preserve">
total cost function</t>
        </r>
      </text>
    </comment>
    <comment ref="C4" authorId="0">
      <text>
        <r>
          <rPr>
            <b/>
            <sz val="8"/>
            <color indexed="81"/>
            <rFont val="Tahoma"/>
          </rPr>
          <t>ub:</t>
        </r>
        <r>
          <rPr>
            <sz val="8"/>
            <color indexed="81"/>
            <rFont val="Tahoma"/>
          </rPr>
          <t xml:space="preserve">
1 for privately owned firms
t-statistic in parenthesis</t>
        </r>
      </text>
    </comment>
    <comment ref="A5" authorId="0">
      <text>
        <r>
          <rPr>
            <b/>
            <sz val="8"/>
            <color indexed="81"/>
            <rFont val="Tahoma"/>
          </rPr>
          <t>ub:</t>
        </r>
        <r>
          <rPr>
            <sz val="8"/>
            <color indexed="81"/>
            <rFont val="Tahoma"/>
          </rPr>
          <t xml:space="preserve">
total operating costs</t>
        </r>
      </text>
    </comment>
    <comment ref="C5" authorId="0">
      <text>
        <r>
          <rPr>
            <b/>
            <sz val="8"/>
            <color indexed="81"/>
            <rFont val="Tahoma"/>
          </rPr>
          <t>ub:</t>
        </r>
        <r>
          <rPr>
            <sz val="8"/>
            <color indexed="81"/>
            <rFont val="Tahoma"/>
          </rPr>
          <t xml:space="preserve">
1= government, 0= private)
 t-statistic in parenthesis
if dep. unit operating costs: -0.24 (-2.57)</t>
        </r>
      </text>
    </comment>
    <comment ref="A6" authorId="0">
      <text>
        <r>
          <rPr>
            <b/>
            <sz val="8"/>
            <color indexed="81"/>
            <rFont val="Tahoma"/>
          </rPr>
          <t>ub:</t>
        </r>
        <r>
          <rPr>
            <sz val="8"/>
            <color indexed="81"/>
            <rFont val="Tahoma"/>
          </rPr>
          <t xml:space="preserve">
hedonic cost function</t>
        </r>
      </text>
    </comment>
    <comment ref="C6" authorId="0">
      <text>
        <r>
          <rPr>
            <b/>
            <sz val="8"/>
            <color indexed="81"/>
            <rFont val="Tahoma"/>
          </rPr>
          <t>ub:</t>
        </r>
        <r>
          <rPr>
            <sz val="8"/>
            <color indexed="81"/>
            <rFont val="Tahoma"/>
          </rPr>
          <t xml:space="preserve">
no significant differences (no comaprable with other models)</t>
        </r>
      </text>
    </comment>
    <comment ref="A7" authorId="0">
      <text>
        <r>
          <rPr>
            <b/>
            <sz val="8"/>
            <color indexed="81"/>
            <rFont val="Tahoma"/>
          </rPr>
          <t>ub:</t>
        </r>
        <r>
          <rPr>
            <sz val="8"/>
            <color indexed="81"/>
            <rFont val="Tahoma"/>
          </rPr>
          <t xml:space="preserve">
total cost function</t>
        </r>
      </text>
    </comment>
    <comment ref="C7" authorId="0">
      <text>
        <r>
          <rPr>
            <b/>
            <sz val="8"/>
            <color indexed="81"/>
            <rFont val="Tahoma"/>
          </rPr>
          <t>ub:</t>
        </r>
        <r>
          <rPr>
            <sz val="8"/>
            <color indexed="81"/>
            <rFont val="Tahoma"/>
          </rPr>
          <t xml:space="preserve">
t-statistics:
Technical efficiency: 1.06*
Allocative efficiency:  2.52
no significant differences between public and private
Comparable (¿?)</t>
        </r>
      </text>
    </comment>
    <comment ref="G7" authorId="0">
      <text>
        <r>
          <rPr>
            <b/>
            <sz val="8"/>
            <color indexed="81"/>
            <rFont val="Tahoma"/>
          </rPr>
          <t>ub:</t>
        </r>
        <r>
          <rPr>
            <sz val="8"/>
            <color indexed="81"/>
            <rFont val="Tahoma"/>
          </rPr>
          <t xml:space="preserve">
production function</t>
        </r>
      </text>
    </comment>
    <comment ref="A9" authorId="0">
      <text>
        <r>
          <rPr>
            <b/>
            <sz val="8"/>
            <color indexed="81"/>
            <rFont val="Tahoma"/>
          </rPr>
          <t>ub:</t>
        </r>
        <r>
          <rPr>
            <sz val="8"/>
            <color indexed="81"/>
            <rFont val="Tahoma"/>
          </rPr>
          <t xml:space="preserve">
total costs</t>
        </r>
      </text>
    </comment>
    <comment ref="C9" authorId="0">
      <text>
        <r>
          <rPr>
            <b/>
            <sz val="8"/>
            <color indexed="81"/>
            <rFont val="Tahoma"/>
          </rPr>
          <t>ub:</t>
        </r>
        <r>
          <rPr>
            <sz val="8"/>
            <color indexed="81"/>
            <rFont val="Tahoma"/>
          </rPr>
          <t xml:space="preserve">
1= government, 0= private)
 t-statistic in parenthesis</t>
        </r>
      </text>
    </comment>
    <comment ref="A10" authorId="0">
      <text>
        <r>
          <rPr>
            <b/>
            <sz val="8"/>
            <color indexed="81"/>
            <rFont val="Tahoma"/>
          </rPr>
          <t>ub:</t>
        </r>
        <r>
          <rPr>
            <sz val="8"/>
            <color indexed="81"/>
            <rFont val="Tahoma"/>
          </rPr>
          <t xml:space="preserve">
cost function</t>
        </r>
      </text>
    </comment>
    <comment ref="C10" authorId="0">
      <text>
        <r>
          <rPr>
            <b/>
            <sz val="8"/>
            <color indexed="81"/>
            <rFont val="Tahoma"/>
          </rPr>
          <t>ub:</t>
        </r>
        <r>
          <rPr>
            <sz val="8"/>
            <color indexed="81"/>
            <rFont val="Tahoma"/>
          </rPr>
          <t xml:space="preserve">
1 if publicly owned
t-statistic in parenthesis</t>
        </r>
      </text>
    </comment>
    <comment ref="A11" authorId="0">
      <text>
        <r>
          <rPr>
            <b/>
            <sz val="8"/>
            <color indexed="81"/>
            <rFont val="Tahoma"/>
          </rPr>
          <t>ub:</t>
        </r>
        <r>
          <rPr>
            <sz val="8"/>
            <color indexed="81"/>
            <rFont val="Tahoma"/>
          </rPr>
          <t xml:space="preserve">
shadow variable cost function</t>
        </r>
      </text>
    </comment>
    <comment ref="C11" authorId="0">
      <text>
        <r>
          <rPr>
            <b/>
            <sz val="8"/>
            <color indexed="81"/>
            <rFont val="Tahoma"/>
          </rPr>
          <t>ub:</t>
        </r>
        <r>
          <rPr>
            <sz val="8"/>
            <color indexed="81"/>
            <rFont val="Tahoma"/>
          </rPr>
          <t xml:space="preserve">
public porduction is less costly</t>
        </r>
      </text>
    </comment>
    <comment ref="C12" authorId="0">
      <text>
        <r>
          <rPr>
            <b/>
            <sz val="8"/>
            <color indexed="81"/>
            <rFont val="Tahoma"/>
          </rPr>
          <t>ub:</t>
        </r>
        <r>
          <rPr>
            <sz val="8"/>
            <color indexed="81"/>
            <rFont val="Tahoma"/>
          </rPr>
          <t xml:space="preserve">
no significant differences between public and private (differences by scale)</t>
        </r>
      </text>
    </comment>
    <comment ref="A13" authorId="0">
      <text>
        <r>
          <rPr>
            <b/>
            <sz val="8"/>
            <color indexed="81"/>
            <rFont val="Tahoma"/>
          </rPr>
          <t>ub:</t>
        </r>
        <r>
          <rPr>
            <sz val="8"/>
            <color indexed="81"/>
            <rFont val="Tahoma"/>
          </rPr>
          <t xml:space="preserve">
total annual operating cost function</t>
        </r>
      </text>
    </comment>
    <comment ref="C13" authorId="0">
      <text>
        <r>
          <rPr>
            <b/>
            <sz val="8"/>
            <color indexed="81"/>
            <rFont val="Tahoma"/>
          </rPr>
          <t>ub:</t>
        </r>
        <r>
          <rPr>
            <sz val="8"/>
            <color indexed="81"/>
            <rFont val="Tahoma"/>
          </rPr>
          <t xml:space="preserve">
average levels of inneficience higher in private firms than in public firms</t>
        </r>
      </text>
    </comment>
    <comment ref="A14" authorId="0">
      <text>
        <r>
          <rPr>
            <b/>
            <sz val="8"/>
            <color indexed="81"/>
            <rFont val="Tahoma"/>
          </rPr>
          <t>ub:</t>
        </r>
        <r>
          <rPr>
            <sz val="8"/>
            <color indexed="81"/>
            <rFont val="Tahoma"/>
          </rPr>
          <t xml:space="preserve">
cost function</t>
        </r>
      </text>
    </comment>
    <comment ref="C14" authorId="0">
      <text>
        <r>
          <rPr>
            <b/>
            <sz val="8"/>
            <color indexed="81"/>
            <rFont val="Tahoma"/>
          </rPr>
          <t>ub:</t>
        </r>
        <r>
          <rPr>
            <sz val="8"/>
            <color indexed="81"/>
            <rFont val="Tahoma"/>
          </rPr>
          <t xml:space="preserve">
no changes since privatization</t>
        </r>
      </text>
    </comment>
    <comment ref="A15" authorId="0">
      <text>
        <r>
          <rPr>
            <b/>
            <sz val="8"/>
            <color indexed="81"/>
            <rFont val="Tahoma"/>
          </rPr>
          <t>ub:</t>
        </r>
        <r>
          <rPr>
            <sz val="8"/>
            <color indexed="81"/>
            <rFont val="Tahoma"/>
          </rPr>
          <t xml:space="preserve">
cost function</t>
        </r>
      </text>
    </comment>
    <comment ref="C15" authorId="0">
      <text>
        <r>
          <rPr>
            <b/>
            <sz val="8"/>
            <color indexed="81"/>
            <rFont val="Tahoma"/>
          </rPr>
          <t>ub:</t>
        </r>
        <r>
          <rPr>
            <sz val="8"/>
            <color indexed="81"/>
            <rFont val="Tahoma"/>
          </rPr>
          <t xml:space="preserve">
Dprivate*time
0.003 (0.002)
standard erros in aprenthesis</t>
        </r>
      </text>
    </comment>
    <comment ref="A16" authorId="0">
      <text>
        <r>
          <rPr>
            <b/>
            <sz val="8"/>
            <color indexed="81"/>
            <rFont val="Tahoma"/>
          </rPr>
          <t>ub:</t>
        </r>
        <r>
          <rPr>
            <sz val="8"/>
            <color indexed="81"/>
            <rFont val="Tahoma"/>
          </rPr>
          <t xml:space="preserve">
production function</t>
        </r>
      </text>
    </comment>
    <comment ref="C16" authorId="0">
      <text>
        <r>
          <rPr>
            <b/>
            <sz val="8"/>
            <color indexed="81"/>
            <rFont val="Tahoma"/>
          </rPr>
          <t>ub:</t>
        </r>
        <r>
          <rPr>
            <sz val="8"/>
            <color indexed="81"/>
            <rFont val="Tahoma"/>
          </rPr>
          <t xml:space="preserve">
diferent variables for ownership according to the type of owner
No water (several industries)
No relation with costs in lithuania
Mixed results in Estonia and Lithuania</t>
        </r>
      </text>
    </comment>
    <comment ref="A17" authorId="0">
      <text>
        <r>
          <rPr>
            <b/>
            <sz val="8"/>
            <color indexed="81"/>
            <rFont val="Tahoma"/>
          </rPr>
          <t>ub:</t>
        </r>
        <r>
          <rPr>
            <sz val="8"/>
            <color indexed="81"/>
            <rFont val="Tahoma"/>
          </rPr>
          <t xml:space="preserve">
total costs</t>
        </r>
      </text>
    </comment>
    <comment ref="C17" authorId="0">
      <text>
        <r>
          <rPr>
            <b/>
            <sz val="8"/>
            <color indexed="81"/>
            <rFont val="Tahoma"/>
          </rPr>
          <t>ub:</t>
        </r>
        <r>
          <rPr>
            <sz val="8"/>
            <color indexed="81"/>
            <rFont val="Tahoma"/>
          </rPr>
          <t xml:space="preserve">
t-statistics in parenthesis
dumcon: 1 if concession   (major private sector patrticipation)  0.002 (0.008)
dumbc: 1 if private sector involved in billing, connection, leak repair, meter reading -0.092 (-0.49)
dumop: other pirvate participation 0.19 (1.01)
0: public performance</t>
        </r>
      </text>
    </comment>
    <comment ref="A18" authorId="0">
      <text>
        <r>
          <rPr>
            <b/>
            <sz val="8"/>
            <color indexed="81"/>
            <rFont val="Tahoma"/>
          </rPr>
          <t>ub:</t>
        </r>
        <r>
          <rPr>
            <sz val="8"/>
            <color indexed="81"/>
            <rFont val="Tahoma"/>
          </rPr>
          <t xml:space="preserve">
total costs</t>
        </r>
      </text>
    </comment>
    <comment ref="C18" authorId="0">
      <text>
        <r>
          <rPr>
            <b/>
            <sz val="8"/>
            <color indexed="81"/>
            <rFont val="Tahoma"/>
          </rPr>
          <t>ub:</t>
        </r>
        <r>
          <rPr>
            <sz val="8"/>
            <color indexed="81"/>
            <rFont val="Tahoma"/>
          </rPr>
          <t xml:space="preserve">
1 if privately owned
t-statistics in parenthesis:
0.45 (1.21)</t>
        </r>
      </text>
    </comment>
    <comment ref="A19" authorId="0">
      <text>
        <r>
          <rPr>
            <b/>
            <sz val="8"/>
            <color indexed="81"/>
            <rFont val="Tahoma"/>
          </rPr>
          <t>ub:</t>
        </r>
        <r>
          <rPr>
            <sz val="8"/>
            <color indexed="81"/>
            <rFont val="Tahoma"/>
          </rPr>
          <t xml:space="preserve">
mean annual househol water expenditures
</t>
        </r>
      </text>
    </comment>
    <comment ref="C19" authorId="0">
      <text>
        <r>
          <rPr>
            <b/>
            <sz val="8"/>
            <color indexed="81"/>
            <rFont val="Tahoma"/>
          </rPr>
          <t>ub:</t>
        </r>
        <r>
          <rPr>
            <sz val="8"/>
            <color indexed="81"/>
            <rFont val="Tahoma"/>
          </rPr>
          <t xml:space="preserve">
Share of water systems privately owned
t-statistic in parenthesis
If no bencharm competition variables: -14.02 (3.14)</t>
        </r>
      </text>
    </comment>
  </commentList>
</comments>
</file>

<file path=xl/comments6.xml><?xml version="1.0" encoding="utf-8"?>
<comments xmlns="http://schemas.openxmlformats.org/spreadsheetml/2006/main">
  <authors>
    <author>Xavier Fageda Sanjuan</author>
    <author>ub</author>
  </authors>
  <commentList>
    <comment ref="B1" authorId="0">
      <text>
        <r>
          <rPr>
            <b/>
            <sz val="8"/>
            <color indexed="81"/>
            <rFont val="Tahoma"/>
          </rPr>
          <t>Xavier Fageda Sanjuan:</t>
        </r>
        <r>
          <rPr>
            <sz val="8"/>
            <color indexed="81"/>
            <rFont val="Tahoma"/>
          </rPr>
          <t xml:space="preserve">
1 if linear, 0 log</t>
        </r>
      </text>
    </comment>
    <comment ref="C1" authorId="0">
      <text>
        <r>
          <rPr>
            <b/>
            <sz val="8"/>
            <color indexed="81"/>
            <rFont val="Tahoma"/>
          </rPr>
          <t>Xavier Fageda Sanjuan:</t>
        </r>
        <r>
          <rPr>
            <sz val="8"/>
            <color indexed="81"/>
            <rFont val="Tahoma"/>
          </rPr>
          <t xml:space="preserve">
t-statistic</t>
        </r>
      </text>
    </comment>
    <comment ref="D1" authorId="0">
      <text>
        <r>
          <rPr>
            <b/>
            <sz val="8"/>
            <color indexed="81"/>
            <rFont val="Tahoma"/>
          </rPr>
          <t>Xavier Fageda Sanjuan:</t>
        </r>
        <r>
          <rPr>
            <sz val="8"/>
            <color indexed="81"/>
            <rFont val="Tahoma"/>
          </rPr>
          <t xml:space="preserve">
1 if private</t>
        </r>
      </text>
    </comment>
    <comment ref="G1" authorId="0">
      <text>
        <r>
          <rPr>
            <b/>
            <sz val="8"/>
            <color indexed="81"/>
            <rFont val="Tahoma"/>
          </rPr>
          <t>Xavier Fageda Sanjuan:</t>
        </r>
        <r>
          <rPr>
            <sz val="8"/>
            <color indexed="81"/>
            <rFont val="Tahoma"/>
          </rPr>
          <t xml:space="preserve">
1 if USA</t>
        </r>
      </text>
    </comment>
    <comment ref="H1" authorId="0">
      <text>
        <r>
          <rPr>
            <b/>
            <sz val="8"/>
            <color indexed="81"/>
            <rFont val="Tahoma"/>
          </rPr>
          <t>Xavier Fageda Sanjuan:</t>
        </r>
        <r>
          <rPr>
            <sz val="8"/>
            <color indexed="81"/>
            <rFont val="Tahoma"/>
          </rPr>
          <t xml:space="preserve">
1 if UK</t>
        </r>
      </text>
    </comment>
    <comment ref="A2" authorId="1">
      <text>
        <r>
          <rPr>
            <b/>
            <sz val="8"/>
            <color indexed="81"/>
            <rFont val="Tahoma"/>
          </rPr>
          <t>ub:</t>
        </r>
        <r>
          <rPr>
            <sz val="8"/>
            <color indexed="81"/>
            <rFont val="Tahoma"/>
          </rPr>
          <t xml:space="preserve">
operating cost per million gallon produced
</t>
        </r>
      </text>
    </comment>
    <comment ref="D2" authorId="1">
      <text>
        <r>
          <rPr>
            <b/>
            <sz val="8"/>
            <color indexed="81"/>
            <rFont val="Tahoma"/>
          </rPr>
          <t>ub:</t>
        </r>
        <r>
          <rPr>
            <sz val="8"/>
            <color indexed="81"/>
            <rFont val="Tahoma"/>
          </rPr>
          <t xml:space="preserve">
utility onwership (0=government, 1 private)
t-values in parenthesis</t>
        </r>
      </text>
    </comment>
    <comment ref="A3" authorId="1">
      <text>
        <r>
          <rPr>
            <b/>
            <sz val="8"/>
            <color indexed="81"/>
            <rFont val="Tahoma"/>
          </rPr>
          <t>ub:</t>
        </r>
        <r>
          <rPr>
            <sz val="8"/>
            <color indexed="81"/>
            <rFont val="Tahoma"/>
          </rPr>
          <t xml:space="preserve">
total operating costs</t>
        </r>
      </text>
    </comment>
    <comment ref="D3" authorId="1">
      <text>
        <r>
          <rPr>
            <b/>
            <sz val="8"/>
            <color indexed="81"/>
            <rFont val="Tahoma"/>
          </rPr>
          <t>ub:</t>
        </r>
        <r>
          <rPr>
            <sz val="8"/>
            <color indexed="81"/>
            <rFont val="Tahoma"/>
          </rPr>
          <t xml:space="preserve">
1 if firm is investor owned
t-statistics in parenthesis</t>
        </r>
      </text>
    </comment>
    <comment ref="A4" authorId="1">
      <text>
        <r>
          <rPr>
            <b/>
            <sz val="8"/>
            <color indexed="81"/>
            <rFont val="Tahoma"/>
          </rPr>
          <t>ub:</t>
        </r>
        <r>
          <rPr>
            <sz val="8"/>
            <color indexed="81"/>
            <rFont val="Tahoma"/>
          </rPr>
          <t xml:space="preserve">
total cost function</t>
        </r>
      </text>
    </comment>
    <comment ref="D4" authorId="1">
      <text>
        <r>
          <rPr>
            <b/>
            <sz val="8"/>
            <color indexed="81"/>
            <rFont val="Tahoma"/>
          </rPr>
          <t>ub:</t>
        </r>
        <r>
          <rPr>
            <sz val="8"/>
            <color indexed="81"/>
            <rFont val="Tahoma"/>
          </rPr>
          <t xml:space="preserve">
1 for privately owned firms
t-statistic in parenthesis</t>
        </r>
      </text>
    </comment>
    <comment ref="A5" authorId="1">
      <text>
        <r>
          <rPr>
            <b/>
            <sz val="8"/>
            <color indexed="81"/>
            <rFont val="Tahoma"/>
          </rPr>
          <t>ub:</t>
        </r>
        <r>
          <rPr>
            <sz val="8"/>
            <color indexed="81"/>
            <rFont val="Tahoma"/>
          </rPr>
          <t xml:space="preserve">
total operating costs</t>
        </r>
      </text>
    </comment>
    <comment ref="D5" authorId="1">
      <text>
        <r>
          <rPr>
            <b/>
            <sz val="8"/>
            <color indexed="81"/>
            <rFont val="Tahoma"/>
          </rPr>
          <t>ub:</t>
        </r>
        <r>
          <rPr>
            <sz val="8"/>
            <color indexed="81"/>
            <rFont val="Tahoma"/>
          </rPr>
          <t xml:space="preserve">
1= government, 0= private)
 t-statistic in parenthesis
if dep. unit operating costs: -0.24 (-2.57)</t>
        </r>
      </text>
    </comment>
    <comment ref="A6" authorId="1">
      <text>
        <r>
          <rPr>
            <b/>
            <sz val="8"/>
            <color indexed="81"/>
            <rFont val="Tahoma"/>
          </rPr>
          <t>ub:</t>
        </r>
        <r>
          <rPr>
            <sz val="8"/>
            <color indexed="81"/>
            <rFont val="Tahoma"/>
          </rPr>
          <t xml:space="preserve">
hedonic cost function</t>
        </r>
      </text>
    </comment>
    <comment ref="D6" authorId="1">
      <text>
        <r>
          <rPr>
            <b/>
            <sz val="8"/>
            <color indexed="81"/>
            <rFont val="Tahoma"/>
          </rPr>
          <t>ub:</t>
        </r>
        <r>
          <rPr>
            <sz val="8"/>
            <color indexed="81"/>
            <rFont val="Tahoma"/>
          </rPr>
          <t xml:space="preserve">
no significant differences (no comaprable with other models)</t>
        </r>
      </text>
    </comment>
    <comment ref="A7" authorId="1">
      <text>
        <r>
          <rPr>
            <b/>
            <sz val="8"/>
            <color indexed="81"/>
            <rFont val="Tahoma"/>
          </rPr>
          <t>ub:</t>
        </r>
        <r>
          <rPr>
            <sz val="8"/>
            <color indexed="81"/>
            <rFont val="Tahoma"/>
          </rPr>
          <t xml:space="preserve">
total cost function</t>
        </r>
      </text>
    </comment>
    <comment ref="D7" authorId="1">
      <text>
        <r>
          <rPr>
            <b/>
            <sz val="8"/>
            <color indexed="81"/>
            <rFont val="Tahoma"/>
          </rPr>
          <t>ub:</t>
        </r>
        <r>
          <rPr>
            <sz val="8"/>
            <color indexed="81"/>
            <rFont val="Tahoma"/>
          </rPr>
          <t xml:space="preserve">
t-statistics:
Technical efficiency: 1.06*
Allocative efficiency:  2.52
no significant differences between public and private
Comparable (¿?)</t>
        </r>
      </text>
    </comment>
    <comment ref="I7" authorId="1">
      <text>
        <r>
          <rPr>
            <b/>
            <sz val="8"/>
            <color indexed="81"/>
            <rFont val="Tahoma"/>
          </rPr>
          <t>ub:</t>
        </r>
        <r>
          <rPr>
            <sz val="8"/>
            <color indexed="81"/>
            <rFont val="Tahoma"/>
          </rPr>
          <t xml:space="preserve">
production function</t>
        </r>
      </text>
    </comment>
    <comment ref="A9" authorId="1">
      <text>
        <r>
          <rPr>
            <b/>
            <sz val="8"/>
            <color indexed="81"/>
            <rFont val="Tahoma"/>
          </rPr>
          <t>ub:</t>
        </r>
        <r>
          <rPr>
            <sz val="8"/>
            <color indexed="81"/>
            <rFont val="Tahoma"/>
          </rPr>
          <t xml:space="preserve">
total costs</t>
        </r>
      </text>
    </comment>
    <comment ref="D9" authorId="1">
      <text>
        <r>
          <rPr>
            <b/>
            <sz val="8"/>
            <color indexed="81"/>
            <rFont val="Tahoma"/>
          </rPr>
          <t>ub:</t>
        </r>
        <r>
          <rPr>
            <sz val="8"/>
            <color indexed="81"/>
            <rFont val="Tahoma"/>
          </rPr>
          <t xml:space="preserve">
1= government, 0= private)
 t-statistic in parenthesis</t>
        </r>
      </text>
    </comment>
    <comment ref="A10" authorId="1">
      <text>
        <r>
          <rPr>
            <b/>
            <sz val="8"/>
            <color indexed="81"/>
            <rFont val="Tahoma"/>
          </rPr>
          <t>ub:</t>
        </r>
        <r>
          <rPr>
            <sz val="8"/>
            <color indexed="81"/>
            <rFont val="Tahoma"/>
          </rPr>
          <t xml:space="preserve">
cost function</t>
        </r>
      </text>
    </comment>
    <comment ref="D10" authorId="1">
      <text>
        <r>
          <rPr>
            <b/>
            <sz val="8"/>
            <color indexed="81"/>
            <rFont val="Tahoma"/>
          </rPr>
          <t>ub:</t>
        </r>
        <r>
          <rPr>
            <sz val="8"/>
            <color indexed="81"/>
            <rFont val="Tahoma"/>
          </rPr>
          <t xml:space="preserve">
1 if publicly owned
t-statistic in parenthesis</t>
        </r>
      </text>
    </comment>
    <comment ref="A11" authorId="1">
      <text>
        <r>
          <rPr>
            <b/>
            <sz val="8"/>
            <color indexed="81"/>
            <rFont val="Tahoma"/>
          </rPr>
          <t>ub:</t>
        </r>
        <r>
          <rPr>
            <sz val="8"/>
            <color indexed="81"/>
            <rFont val="Tahoma"/>
          </rPr>
          <t xml:space="preserve">
shadow variable cost function</t>
        </r>
      </text>
    </comment>
    <comment ref="D11" authorId="1">
      <text>
        <r>
          <rPr>
            <b/>
            <sz val="8"/>
            <color indexed="81"/>
            <rFont val="Tahoma"/>
          </rPr>
          <t>ub:</t>
        </r>
        <r>
          <rPr>
            <sz val="8"/>
            <color indexed="81"/>
            <rFont val="Tahoma"/>
          </rPr>
          <t xml:space="preserve">
public porduction is less costly</t>
        </r>
      </text>
    </comment>
    <comment ref="D12" authorId="1">
      <text>
        <r>
          <rPr>
            <b/>
            <sz val="8"/>
            <color indexed="81"/>
            <rFont val="Tahoma"/>
          </rPr>
          <t>ub:</t>
        </r>
        <r>
          <rPr>
            <sz val="8"/>
            <color indexed="81"/>
            <rFont val="Tahoma"/>
          </rPr>
          <t xml:space="preserve">
no significant differences between public and private (differences by scale)</t>
        </r>
      </text>
    </comment>
    <comment ref="A13" authorId="1">
      <text>
        <r>
          <rPr>
            <b/>
            <sz val="8"/>
            <color indexed="81"/>
            <rFont val="Tahoma"/>
          </rPr>
          <t>ub:</t>
        </r>
        <r>
          <rPr>
            <sz val="8"/>
            <color indexed="81"/>
            <rFont val="Tahoma"/>
          </rPr>
          <t xml:space="preserve">
total annual operating cost function</t>
        </r>
      </text>
    </comment>
    <comment ref="D13" authorId="1">
      <text>
        <r>
          <rPr>
            <b/>
            <sz val="8"/>
            <color indexed="81"/>
            <rFont val="Tahoma"/>
          </rPr>
          <t>ub:</t>
        </r>
        <r>
          <rPr>
            <sz val="8"/>
            <color indexed="81"/>
            <rFont val="Tahoma"/>
          </rPr>
          <t xml:space="preserve">
average levels of inneficience higher in private firms than in public firms</t>
        </r>
      </text>
    </comment>
    <comment ref="A14" authorId="1">
      <text>
        <r>
          <rPr>
            <b/>
            <sz val="8"/>
            <color indexed="81"/>
            <rFont val="Tahoma"/>
          </rPr>
          <t>ub:</t>
        </r>
        <r>
          <rPr>
            <sz val="8"/>
            <color indexed="81"/>
            <rFont val="Tahoma"/>
          </rPr>
          <t xml:space="preserve">
cost function</t>
        </r>
      </text>
    </comment>
    <comment ref="D14" authorId="1">
      <text>
        <r>
          <rPr>
            <b/>
            <sz val="8"/>
            <color indexed="81"/>
            <rFont val="Tahoma"/>
          </rPr>
          <t>ub:</t>
        </r>
        <r>
          <rPr>
            <sz val="8"/>
            <color indexed="81"/>
            <rFont val="Tahoma"/>
          </rPr>
          <t xml:space="preserve">
no changes since privatization</t>
        </r>
      </text>
    </comment>
    <comment ref="A15" authorId="1">
      <text>
        <r>
          <rPr>
            <b/>
            <sz val="8"/>
            <color indexed="81"/>
            <rFont val="Tahoma"/>
          </rPr>
          <t>ub:</t>
        </r>
        <r>
          <rPr>
            <sz val="8"/>
            <color indexed="81"/>
            <rFont val="Tahoma"/>
          </rPr>
          <t xml:space="preserve">
cost function</t>
        </r>
      </text>
    </comment>
    <comment ref="D15" authorId="1">
      <text>
        <r>
          <rPr>
            <b/>
            <sz val="8"/>
            <color indexed="81"/>
            <rFont val="Tahoma"/>
          </rPr>
          <t>ub:</t>
        </r>
        <r>
          <rPr>
            <sz val="8"/>
            <color indexed="81"/>
            <rFont val="Tahoma"/>
          </rPr>
          <t xml:space="preserve">
Dprivate*time
0.003 (0.002)
standard erros in aprenthesis</t>
        </r>
      </text>
    </comment>
    <comment ref="A16" authorId="1">
      <text>
        <r>
          <rPr>
            <b/>
            <sz val="8"/>
            <color indexed="81"/>
            <rFont val="Tahoma"/>
          </rPr>
          <t>ub:</t>
        </r>
        <r>
          <rPr>
            <sz val="8"/>
            <color indexed="81"/>
            <rFont val="Tahoma"/>
          </rPr>
          <t xml:space="preserve">
total costs</t>
        </r>
      </text>
    </comment>
    <comment ref="D16" authorId="1">
      <text>
        <r>
          <rPr>
            <b/>
            <sz val="8"/>
            <color indexed="81"/>
            <rFont val="Tahoma"/>
          </rPr>
          <t>ub:</t>
        </r>
        <r>
          <rPr>
            <sz val="8"/>
            <color indexed="81"/>
            <rFont val="Tahoma"/>
          </rPr>
          <t xml:space="preserve">
t-statistics in parenthesis
dumcon: 1 if concession   (major private sector patrticipation)  0.002 (0.008)
dumbc: 1 if private sector involved in billing, connection, leak repair, meter reading -0.092 (-0.49)
dumop: other pirvate participation 0.19 (1.01)
0: public performance</t>
        </r>
      </text>
    </comment>
    <comment ref="A17" authorId="1">
      <text>
        <r>
          <rPr>
            <b/>
            <sz val="8"/>
            <color indexed="81"/>
            <rFont val="Tahoma"/>
          </rPr>
          <t>ub:</t>
        </r>
        <r>
          <rPr>
            <sz val="8"/>
            <color indexed="81"/>
            <rFont val="Tahoma"/>
          </rPr>
          <t xml:space="preserve">
total costs</t>
        </r>
      </text>
    </comment>
    <comment ref="D17" authorId="1">
      <text>
        <r>
          <rPr>
            <b/>
            <sz val="8"/>
            <color indexed="81"/>
            <rFont val="Tahoma"/>
          </rPr>
          <t>ub:</t>
        </r>
        <r>
          <rPr>
            <sz val="8"/>
            <color indexed="81"/>
            <rFont val="Tahoma"/>
          </rPr>
          <t xml:space="preserve">
1 if privately owned
t-statistics in parenthesis:
0.45 (1.21)</t>
        </r>
      </text>
    </comment>
  </commentList>
</comments>
</file>

<file path=xl/sharedStrings.xml><?xml version="1.0" encoding="utf-8"?>
<sst xmlns="http://schemas.openxmlformats.org/spreadsheetml/2006/main" count="489" uniqueCount="237">
  <si>
    <t>USA</t>
  </si>
  <si>
    <t>Paper</t>
  </si>
  <si>
    <t>Sample size</t>
  </si>
  <si>
    <t>Year</t>
  </si>
  <si>
    <t>R2</t>
  </si>
  <si>
    <t>Ohlsson (2003)</t>
  </si>
  <si>
    <t>Pier et al. (1986)</t>
  </si>
  <si>
    <t>Dependent variable</t>
  </si>
  <si>
    <t>Before 1974 (not specified)</t>
  </si>
  <si>
    <t>Separate public and private sector functions</t>
  </si>
  <si>
    <t>Kemper and Quigley (1976)</t>
  </si>
  <si>
    <t>country</t>
  </si>
  <si>
    <t>USA-Montana</t>
  </si>
  <si>
    <t>USA-CT</t>
  </si>
  <si>
    <t>1972-1974</t>
  </si>
  <si>
    <t>Hirsch (1965)</t>
  </si>
  <si>
    <t>USA-MO</t>
  </si>
  <si>
    <t>Kitchen (1976)</t>
  </si>
  <si>
    <t>Canada</t>
  </si>
  <si>
    <t>Early 1970</t>
  </si>
  <si>
    <t>Collins &amp; Downes (1977)</t>
  </si>
  <si>
    <t>Pommerehne &amp; Frey (1977)</t>
  </si>
  <si>
    <t>Stevens (1978)</t>
  </si>
  <si>
    <t>Tickner &amp; McDavid (1986)</t>
  </si>
  <si>
    <t>Domberger et al. (1986)</t>
  </si>
  <si>
    <t>Dubin &amp; Navarro (1988)</t>
  </si>
  <si>
    <t>Szymanski &amp; Wilkins (1993)</t>
  </si>
  <si>
    <t>Szymanski (1996)</t>
  </si>
  <si>
    <t>Reeves &amp; Barrow (2000)</t>
  </si>
  <si>
    <t>Callan &amp; Thomas (2001)</t>
  </si>
  <si>
    <t>Dijkgraaf &amp; Gradus (2003)</t>
  </si>
  <si>
    <t>Bel &amp; Costas (2006)</t>
  </si>
  <si>
    <t>Dijgraaf and Gradus (2006a)</t>
  </si>
  <si>
    <t>1983-1985</t>
  </si>
  <si>
    <t>1984-94</t>
  </si>
  <si>
    <t>1993-95</t>
  </si>
  <si>
    <t>1996-97</t>
  </si>
  <si>
    <t>1998-2005</t>
  </si>
  <si>
    <t>Switzerland</t>
  </si>
  <si>
    <t>England &amp; Wales</t>
  </si>
  <si>
    <t>Ireland</t>
  </si>
  <si>
    <t>USA-MA</t>
  </si>
  <si>
    <t>Holland</t>
  </si>
  <si>
    <t>Sweden</t>
  </si>
  <si>
    <t>Spain</t>
  </si>
  <si>
    <t>control variables</t>
  </si>
  <si>
    <t xml:space="preserve">missing </t>
  </si>
  <si>
    <t>Tonnage density</t>
  </si>
  <si>
    <t>Regression</t>
  </si>
  <si>
    <t>once a week/back of house</t>
  </si>
  <si>
    <t>twice a week/back of house</t>
  </si>
  <si>
    <t>once a week/curbside</t>
  </si>
  <si>
    <t>twice a week/curbside</t>
  </si>
  <si>
    <t>-5.77 (1.5)</t>
  </si>
  <si>
    <t>-1.85 (1.0)</t>
  </si>
  <si>
    <t>-16.04(1.5)</t>
  </si>
  <si>
    <t>tonnage density</t>
  </si>
  <si>
    <t>0.36 (1.38)</t>
  </si>
  <si>
    <t>Pick-up points per tonne, pick-up frequency, distance</t>
  </si>
  <si>
    <t>population, population al2, pick-up location, populaion density, annual snowfall, labour costs, specialized collection vehicles, average vehicle capacity, persons per family, proportion of rensidential only-pickups</t>
  </si>
  <si>
    <t>-2.22 (0.30)</t>
  </si>
  <si>
    <t>-2.22(0.9)</t>
  </si>
  <si>
    <t>number of pick-up units, pick-up location, pick-up frequency, direct user billing</t>
  </si>
  <si>
    <t>-1.87(2.40)</t>
  </si>
  <si>
    <t>Quantity, seasonal workers, tourists, frequency, number of pick up poimts, height differences, snowfall, distance, type of financing</t>
  </si>
  <si>
    <t>-9.03(-2.75)</t>
  </si>
  <si>
    <t xml:space="preserve">quantity of output, number of households served per tonne of waste, tonne density, place of pickup, frequency, distance, average wage rates, </t>
  </si>
  <si>
    <t>Cobb-Douglas (log function)</t>
  </si>
  <si>
    <t>-0.32 (0.09)</t>
  </si>
  <si>
    <t>linear</t>
  </si>
  <si>
    <t>log-linear</t>
  </si>
  <si>
    <t>-0.13 (-4.16)</t>
  </si>
  <si>
    <t>-0.25 (-4.58)</t>
  </si>
  <si>
    <t>output (number of pick up points), frequency, method of collection (customer or operative to the kerbside), density, distance, percetage of household units. reclamation activities, wages, tendering (but retained in house)</t>
  </si>
  <si>
    <t>number of pick-up points, number of inhabitants per pickup point, density, frequency, percentage of recycle collected</t>
  </si>
  <si>
    <t>-0.51 (-0.50)</t>
  </si>
  <si>
    <t>quantity, competition, frequency, percentatge of households, refuse collected per household,  density, temperature,</t>
  </si>
  <si>
    <t>Monopoly</t>
  </si>
  <si>
    <t>Including competition</t>
  </si>
  <si>
    <t>-0.24(0.03)</t>
  </si>
  <si>
    <t>freqeuncy, method of collection, reclamation, number of pick-up points, density, percentatge of household, wages, competitive tendering but inhouse</t>
  </si>
  <si>
    <t>Cobb-Douglas (log function) 1984</t>
  </si>
  <si>
    <t>Cobb-Douglas (log function) 1985</t>
  </si>
  <si>
    <t>Cobb-Douglas (log function) 1986</t>
  </si>
  <si>
    <t>Cobb-Douglas (log function) 1987</t>
  </si>
  <si>
    <t>Cobb-Douglas (log function) 1988</t>
  </si>
  <si>
    <t>-0.19(0.10)</t>
  </si>
  <si>
    <t>-0.26(0.08)</t>
  </si>
  <si>
    <t>-0.30(0.08)</t>
  </si>
  <si>
    <t>-0.06(0.17)</t>
  </si>
  <si>
    <t>-0.17(0.16)</t>
  </si>
  <si>
    <t>Cobb-Douglas (log function) Panel 1984-1988</t>
  </si>
  <si>
    <t>Cobb-Douglas (log function) 1984-1994</t>
  </si>
  <si>
    <t>Around 0.60</t>
  </si>
  <si>
    <t>frequency, method of collection, reclamation, number of pick-up points, density, percentatge of household, wages, competitive tendering but inhouse</t>
  </si>
  <si>
    <t>Number of units, density, frequency, method of collection, recycling</t>
  </si>
  <si>
    <t xml:space="preserve">Semilog </t>
  </si>
  <si>
    <t>panel</t>
  </si>
  <si>
    <t>-0.59(-5.41)</t>
  </si>
  <si>
    <t>-0.54(-2.69)</t>
  </si>
  <si>
    <t>-0.66(-3.32)</t>
  </si>
  <si>
    <t>-0.63(-3.15)</t>
  </si>
  <si>
    <t>Quantity, density, frequency, landfill, grants,access to state materials facilities, multiproduct</t>
  </si>
  <si>
    <t>number of pick-up units, frequency, pick-up location, pick-up density, type of financing, multiproduct</t>
  </si>
  <si>
    <t>Antonioli &amp; Filipini (2002)</t>
  </si>
  <si>
    <t>Translog function</t>
  </si>
  <si>
    <t>Italy</t>
  </si>
  <si>
    <t>quantity, prices of inputs, extent of the network, type of firm (services collected), frequency, time trend</t>
  </si>
  <si>
    <t>1991-1995</t>
  </si>
  <si>
    <t>0.22 (0.06)</t>
  </si>
  <si>
    <t>output, percetage of recycling, lobar costs, frequency, populationdensity, tiorusim intensity, landfill</t>
  </si>
  <si>
    <t>all municipalities</t>
  </si>
  <si>
    <t>-0.02(-0.5)</t>
  </si>
  <si>
    <t>&lt;10000 hab</t>
  </si>
  <si>
    <t>&lt;20000 hab</t>
  </si>
  <si>
    <t>&gt;20000 hab</t>
  </si>
  <si>
    <t>0.04(0.70)</t>
  </si>
  <si>
    <t>-0.004(0.95)</t>
  </si>
  <si>
    <t>0.09(1.16)</t>
  </si>
  <si>
    <t>all municipalities (first privatization: more recent, more competition)</t>
  </si>
  <si>
    <t>number of pick-up points, number of inhabitants per pick-up point, distance, percentage of reclycling, incineration plant, intermunicipal cooperation, concentration indices, presence of competitors in the neighbourhoods with private7public operators</t>
  </si>
  <si>
    <t>-0.07(0.03)</t>
  </si>
  <si>
    <t>0.96 always</t>
  </si>
  <si>
    <t>Mann &amp; Mikesell (1976)</t>
  </si>
  <si>
    <t>Morgan (1977)</t>
  </si>
  <si>
    <t>Crain &amp; Zardkoohi (1978)</t>
  </si>
  <si>
    <t>Bruggink (1982)</t>
  </si>
  <si>
    <t>Feigenbaum &amp; Teeples (1983)</t>
  </si>
  <si>
    <t>Fox &amp; Hofler (1986)</t>
  </si>
  <si>
    <t>Teeples &amp; Glyer (1987)</t>
  </si>
  <si>
    <t>Byrnes (1991)</t>
  </si>
  <si>
    <t>Raffie et al. (1993)</t>
  </si>
  <si>
    <t>Bhattarcharyya et al. (1994)</t>
  </si>
  <si>
    <t>Bhattarcharyya et al. (1995)</t>
  </si>
  <si>
    <t>Lynk (1993)</t>
  </si>
  <si>
    <t>Ashton (2000a, 2000b)</t>
  </si>
  <si>
    <t>Saal &amp; Parker (2000)</t>
  </si>
  <si>
    <t>Jones &amp; Mygind (2000)</t>
  </si>
  <si>
    <t>Estache &amp; Rossi (2002)</t>
  </si>
  <si>
    <t>Kirpatrick et al (2006)</t>
  </si>
  <si>
    <t>USA-6 states</t>
  </si>
  <si>
    <t>USA-38 states</t>
  </si>
  <si>
    <t>USA-rural areas</t>
  </si>
  <si>
    <t>USA-Southern CA</t>
  </si>
  <si>
    <t>Estonia, Latvia &amp; Lithuania</t>
  </si>
  <si>
    <t>Asia &amp; Pacific</t>
  </si>
  <si>
    <t>Africa</t>
  </si>
  <si>
    <t>1979-1988</t>
  </si>
  <si>
    <t>1987-1997</t>
  </si>
  <si>
    <t>1985-1999</t>
  </si>
  <si>
    <t>1993-1996</t>
  </si>
  <si>
    <t>MG water supplied, percent of water supply from surface sources, percetage of water supply purchased, per capita income, population density, percentage of old houses, local or state jurisdiction, rate base valuation method</t>
  </si>
  <si>
    <t>39.99 (1.86)</t>
  </si>
  <si>
    <t>output, miles of distribution and transmission lines, percentage of water from surface sources/other sources, total number of connections, number of gallons of storage owned and available to the water agency, tratment process, climatic and geographic differences</t>
  </si>
  <si>
    <t>-195.0 (2.30)</t>
  </si>
  <si>
    <t>logs</t>
  </si>
  <si>
    <t>qunatity, staff, percetage of water purchased to other utility, percentage of water from surface, treatment, water pressure, wages, regulation, locla or state jursidiction</t>
  </si>
  <si>
    <t>-0.24 (-1.58)</t>
  </si>
  <si>
    <t>log cost frontier</t>
  </si>
  <si>
    <t>price of fuel, wages, price of capital, outputpopulation, percetage of water from wholesale supplies, treatment, percetage of water metered, density, total residnetial revenue per gallon, capacity</t>
  </si>
  <si>
    <t>-0.007 (-0.58)</t>
  </si>
  <si>
    <t>1997-2003</t>
  </si>
  <si>
    <t>Wallsten &amp; Rosec (2005)</t>
  </si>
  <si>
    <t>-8.77 (1.82)</t>
  </si>
  <si>
    <t>HHI, benchmark competition, income, urbanization, population, share of househols with water included in rent</t>
  </si>
  <si>
    <t>not specified</t>
  </si>
  <si>
    <t>0.11 (2.85)</t>
  </si>
  <si>
    <t>-0.25(-2.28)</t>
  </si>
  <si>
    <t>output, input prices and quantities, operationg costs</t>
  </si>
  <si>
    <t>translog</t>
  </si>
  <si>
    <t>output, input prices and quantities, service attibutes (water treatment, water metered, capacity, averaze size of metered account, percentage of water metered, total metered costumers/line, percentage of water purchased from wholesale water suppliers</t>
  </si>
  <si>
    <t>likelihood ratio tests for parameter identity between models (public and private)</t>
  </si>
  <si>
    <t>log likelihood function</t>
  </si>
  <si>
    <t>output (gallons of potable water, miles of distributuin pipeline), total man-hours, capacity, percetage of water distributed to non residents, surface water collected as percentage of total surface  and ground water, potable water from other utilities, storage capacity as a percentage of dailiy prouction, user charge revenues as a pefcent of total revenues, water quality, organic contamination</t>
  </si>
  <si>
    <t>production function and further analysis of efficiency issues</t>
  </si>
  <si>
    <t>translog generalized variable cost function</t>
  </si>
  <si>
    <t>output, input costs</t>
  </si>
  <si>
    <t>likelihood ratio tests (no comparable)</t>
  </si>
  <si>
    <t>Stochastic variable translog cost function (two step): logs and residuals</t>
  </si>
  <si>
    <t xml:space="preserve">input prices, output, total loss, different type of water sources  </t>
  </si>
  <si>
    <t xml:space="preserve">no comparable </t>
  </si>
  <si>
    <t>translog cost function</t>
  </si>
  <si>
    <t xml:space="preserve">output, input costs, </t>
  </si>
  <si>
    <t>output, input prices, storage capacity, number of connections, percentage of connections metered, hydrants per connection, water treatment index, percentage of water purchased</t>
  </si>
  <si>
    <t>no specified</t>
  </si>
  <si>
    <t>no comprable (differences in ownership by type of government, private firms ommitted from estimation)</t>
  </si>
  <si>
    <t>output, sewerage service, enviromental activities, labour costs</t>
  </si>
  <si>
    <t xml:space="preserve">DEA </t>
  </si>
  <si>
    <t>water distributed, number of hours of water availability (quality), manpower costs per employee, water resources per capita, population served by connection, GDP, freedom index</t>
  </si>
  <si>
    <t>wages, clients, density, daily production, number of connections, percentage of water from surface sources, percetage of metered connections, number of hours of water availability per day, treatment</t>
  </si>
  <si>
    <t>stochastic cost frontier (logs)</t>
  </si>
  <si>
    <t>input quantities, quality</t>
  </si>
  <si>
    <t>input prices and quantity, output, quality</t>
  </si>
  <si>
    <t xml:space="preserve">output, input prices, </t>
  </si>
  <si>
    <t>no comprable</t>
  </si>
  <si>
    <t>Y1</t>
  </si>
  <si>
    <t>Y2</t>
  </si>
  <si>
    <t>competition</t>
  </si>
  <si>
    <t>multiproduct</t>
  </si>
  <si>
    <t>Kemper and Quigley (1976) 1</t>
  </si>
  <si>
    <t>Kemper and Quigley (1976) 2</t>
  </si>
  <si>
    <t>Kemper and Quigley (1976) 3</t>
  </si>
  <si>
    <t>Kemper and Quigley (1976) 4</t>
  </si>
  <si>
    <t>Pommerehne &amp; Frey (1977) 1</t>
  </si>
  <si>
    <t>Pommerehne &amp; Frey (1977) 2</t>
  </si>
  <si>
    <t>Stevens (1978) 1</t>
  </si>
  <si>
    <t>Stevens (1978) 2</t>
  </si>
  <si>
    <t>Stevens (1978) 3</t>
  </si>
  <si>
    <t>Stevens (1978) 4</t>
  </si>
  <si>
    <t>Szymanski &amp; Wilkins (1993) 1</t>
  </si>
  <si>
    <t>Szymanski &amp; Wilkins (1993) 2</t>
  </si>
  <si>
    <t>Szymanski &amp; Wilkins (1993) 3</t>
  </si>
  <si>
    <t>Szymanski &amp; Wilkins (1993) 4</t>
  </si>
  <si>
    <t>Szymanski &amp; Wilkins (1993) 5</t>
  </si>
  <si>
    <t>Szymanski &amp; Wilkins (1993) 6</t>
  </si>
  <si>
    <t>UK</t>
  </si>
  <si>
    <t>Reeves &amp; Barrow (2000) 1</t>
  </si>
  <si>
    <t>Reeves &amp; Barrow (2000) 2</t>
  </si>
  <si>
    <t>Reeves &amp; Barrow (2000) 3</t>
  </si>
  <si>
    <t>Reeves &amp; Barrow (2000) 4</t>
  </si>
  <si>
    <t>Bel &amp; Costas (2006) 1</t>
  </si>
  <si>
    <t>Bel &amp; Costas (2006) 2</t>
  </si>
  <si>
    <t>Bel &amp; Costas (2006) 3</t>
  </si>
  <si>
    <t>Bel &amp; Costas (2006) 4</t>
  </si>
  <si>
    <t>Bel &amp; Costas (2006) 5</t>
  </si>
  <si>
    <t>output, miles of distribution and transmission lines, percentage of water from surface sources/other sources, total number of connections, number of gallons of storage owned and available to the water agency, tratment process, climatic and geographic diff</t>
  </si>
  <si>
    <t>output (gallons of potable water, miles of distributuin pipeline), total man-hours, capacity, percetage of water distributed to non residents, surface water collected as percentage of total surface  and ground water, potable water from other utilities, st</t>
  </si>
  <si>
    <t>Bruggink (1982) 1</t>
  </si>
  <si>
    <t>Service</t>
  </si>
  <si>
    <t>Function</t>
  </si>
  <si>
    <t>competition2</t>
  </si>
  <si>
    <t>Panel</t>
  </si>
  <si>
    <t>sample2</t>
  </si>
  <si>
    <t>Y1norm</t>
  </si>
  <si>
    <t>szmansky 1996</t>
  </si>
  <si>
    <t>UE</t>
  </si>
  <si>
    <t>UE2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</si>
</sst>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0"/>
      <name val="Arial"/>
    </font>
    <font>
      <sz val="8"/>
      <name val="Arial"/>
    </font>
    <font>
      <b/>
      <sz val="8"/>
      <name val="Arial"/>
      <family val="2"/>
    </font>
    <font>
      <sz val="8"/>
      <color indexed="81"/>
      <name val="Tahoma"/>
    </font>
    <font>
      <b/>
      <sz val="8"/>
      <color indexed="81"/>
      <name val="Tahoma"/>
    </font>
    <font>
      <sz val="8"/>
      <name val="Arial"/>
      <family val="2"/>
    </font>
    <font>
      <sz val="8"/>
      <color indexed="81"/>
      <name val="Tahoma"/>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2" fillId="0" borderId="0" xfId="0" applyFont="1" applyAlignment="1">
      <alignment horizontal="center" wrapText="1"/>
    </xf>
    <xf numFmtId="0" fontId="5" fillId="0" borderId="0" xfId="0" applyFont="1" applyAlignment="1">
      <alignment horizontal="center"/>
    </xf>
    <xf numFmtId="0" fontId="5" fillId="0" borderId="0" xfId="0" applyFont="1" applyBorder="1" applyAlignment="1">
      <alignment horizontal="center"/>
    </xf>
    <xf numFmtId="0" fontId="2" fillId="0" borderId="1" xfId="0" applyFont="1" applyBorder="1" applyAlignment="1">
      <alignment horizontal="center" wrapText="1"/>
    </xf>
    <xf numFmtId="0" fontId="5" fillId="0" borderId="1" xfId="0" applyFont="1" applyBorder="1" applyAlignment="1">
      <alignment horizontal="center" wrapText="1"/>
    </xf>
    <xf numFmtId="0" fontId="5" fillId="0" borderId="1" xfId="0" quotePrefix="1" applyFont="1" applyBorder="1" applyAlignment="1">
      <alignment horizontal="center" wrapText="1"/>
    </xf>
    <xf numFmtId="0" fontId="5" fillId="0" borderId="1" xfId="0" applyFont="1" applyBorder="1" applyAlignment="1">
      <alignment horizontal="center"/>
    </xf>
    <xf numFmtId="0" fontId="5" fillId="0" borderId="1" xfId="0" quotePrefix="1" applyFont="1" applyBorder="1" applyAlignment="1">
      <alignment horizontal="center"/>
    </xf>
    <xf numFmtId="0" fontId="5" fillId="0" borderId="1" xfId="0" applyFont="1" applyBorder="1" applyAlignment="1"/>
    <xf numFmtId="2" fontId="5" fillId="0" borderId="1" xfId="0" quotePrefix="1" applyNumberFormat="1" applyFont="1" applyBorder="1" applyAlignment="1">
      <alignment horizontal="center"/>
    </xf>
    <xf numFmtId="164" fontId="5" fillId="0" borderId="1" xfId="0" quotePrefix="1" applyNumberFormat="1" applyFont="1" applyBorder="1" applyAlignment="1">
      <alignment horizontal="center"/>
    </xf>
    <xf numFmtId="2" fontId="5" fillId="0" borderId="1" xfId="0" applyNumberFormat="1" applyFont="1" applyBorder="1" applyAlignment="1">
      <alignment horizontal="center"/>
    </xf>
    <xf numFmtId="0" fontId="2" fillId="0" borderId="0" xfId="0" applyFont="1" applyBorder="1" applyAlignment="1">
      <alignment horizontal="center" wrapText="1"/>
    </xf>
    <xf numFmtId="0" fontId="2" fillId="0" borderId="0" xfId="0" applyFont="1" applyFill="1" applyBorder="1" applyAlignment="1">
      <alignment horizontal="center" wrapText="1"/>
    </xf>
    <xf numFmtId="0" fontId="5" fillId="0" borderId="0" xfId="0" applyFont="1" applyBorder="1" applyAlignment="1">
      <alignment horizontal="center" wrapText="1"/>
    </xf>
    <xf numFmtId="164" fontId="5" fillId="0" borderId="0" xfId="0" quotePrefix="1" applyNumberFormat="1" applyFont="1" applyBorder="1" applyAlignment="1">
      <alignment horizontal="center"/>
    </xf>
    <xf numFmtId="0" fontId="0" fillId="0" borderId="0" xfId="0" applyBorder="1" applyAlignment="1">
      <alignment horizontal="center"/>
    </xf>
    <xf numFmtId="164" fontId="5" fillId="0" borderId="0" xfId="0" applyNumberFormat="1" applyFont="1" applyBorder="1" applyAlignment="1">
      <alignment horizontal="center" wrapText="1"/>
    </xf>
    <xf numFmtId="164" fontId="5" fillId="0" borderId="0" xfId="0" quotePrefix="1" applyNumberFormat="1" applyFont="1" applyBorder="1" applyAlignment="1">
      <alignment horizontal="center" wrapText="1"/>
    </xf>
    <xf numFmtId="164" fontId="5" fillId="0" borderId="0" xfId="0" applyNumberFormat="1" applyFont="1" applyFill="1" applyBorder="1" applyAlignment="1">
      <alignment horizontal="center" wrapText="1"/>
    </xf>
    <xf numFmtId="164" fontId="5" fillId="0" borderId="0" xfId="0" applyNumberFormat="1" applyFont="1" applyBorder="1" applyAlignment="1">
      <alignment horizontal="center"/>
    </xf>
    <xf numFmtId="164" fontId="5" fillId="0" borderId="0" xfId="0" applyNumberFormat="1" applyFont="1" applyFill="1" applyBorder="1" applyAlignment="1">
      <alignment horizontal="center"/>
    </xf>
    <xf numFmtId="164" fontId="5" fillId="0" borderId="0" xfId="0" quotePrefix="1" applyNumberFormat="1" applyFont="1" applyFill="1" applyBorder="1" applyAlignment="1">
      <alignment horizontal="center" wrapText="1"/>
    </xf>
    <xf numFmtId="164" fontId="5" fillId="0" borderId="0" xfId="0" quotePrefix="1" applyNumberFormat="1"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1"/>
  <sheetViews>
    <sheetView tabSelected="1" topLeftCell="B1" zoomScale="75" workbookViewId="0">
      <selection activeCell="J19" sqref="J19"/>
    </sheetView>
  </sheetViews>
  <sheetFormatPr defaultColWidth="11.5546875" defaultRowHeight="13.2" x14ac:dyDescent="0.25"/>
  <cols>
    <col min="1" max="1" width="23.6640625" style="17" customWidth="1"/>
    <col min="2" max="16384" width="11.5546875" style="17"/>
  </cols>
  <sheetData>
    <row r="1" spans="1:18" x14ac:dyDescent="0.25">
      <c r="A1" s="13" t="s">
        <v>1</v>
      </c>
      <c r="B1" s="13" t="s">
        <v>229</v>
      </c>
      <c r="C1" s="13" t="s">
        <v>195</v>
      </c>
      <c r="D1" s="13" t="s">
        <v>233</v>
      </c>
      <c r="E1" s="13" t="s">
        <v>196</v>
      </c>
      <c r="F1" s="13" t="s">
        <v>231</v>
      </c>
      <c r="G1" s="13" t="s">
        <v>232</v>
      </c>
      <c r="H1" s="13" t="s">
        <v>2</v>
      </c>
      <c r="I1" s="13" t="s">
        <v>3</v>
      </c>
      <c r="J1" s="13" t="s">
        <v>0</v>
      </c>
      <c r="K1" s="13" t="s">
        <v>215</v>
      </c>
      <c r="L1" s="13" t="s">
        <v>235</v>
      </c>
      <c r="M1" s="13" t="s">
        <v>236</v>
      </c>
      <c r="N1" s="13" t="s">
        <v>4</v>
      </c>
      <c r="O1" s="13" t="s">
        <v>197</v>
      </c>
      <c r="P1" s="13" t="s">
        <v>230</v>
      </c>
      <c r="Q1" s="13" t="s">
        <v>198</v>
      </c>
      <c r="R1" s="14" t="s">
        <v>228</v>
      </c>
    </row>
    <row r="2" spans="1:18" x14ac:dyDescent="0.25">
      <c r="A2" s="15" t="s">
        <v>15</v>
      </c>
      <c r="B2" s="18">
        <v>1</v>
      </c>
      <c r="C2" s="19">
        <v>-0.78</v>
      </c>
      <c r="D2" s="19">
        <f t="shared" ref="D2:D39" si="0">C2-1.9</f>
        <v>-2.6799999999999997</v>
      </c>
      <c r="E2" s="19">
        <v>0</v>
      </c>
      <c r="F2" s="23">
        <v>0</v>
      </c>
      <c r="G2" s="18">
        <v>24</v>
      </c>
      <c r="H2" s="18">
        <v>24</v>
      </c>
      <c r="I2" s="18">
        <v>1960</v>
      </c>
      <c r="J2" s="18">
        <v>1</v>
      </c>
      <c r="K2" s="18">
        <v>0</v>
      </c>
      <c r="L2" s="18">
        <v>0</v>
      </c>
      <c r="M2" s="18">
        <v>0</v>
      </c>
      <c r="N2" s="18">
        <v>0.87</v>
      </c>
      <c r="O2" s="18">
        <v>0</v>
      </c>
      <c r="P2" s="18">
        <v>0</v>
      </c>
      <c r="Q2" s="18">
        <v>1</v>
      </c>
      <c r="R2" s="20">
        <v>1</v>
      </c>
    </row>
    <row r="3" spans="1:18" x14ac:dyDescent="0.25">
      <c r="A3" s="3" t="s">
        <v>17</v>
      </c>
      <c r="B3" s="21">
        <v>1</v>
      </c>
      <c r="C3" s="19">
        <v>-7.4</v>
      </c>
      <c r="D3" s="19">
        <f t="shared" si="0"/>
        <v>-9.3000000000000007</v>
      </c>
      <c r="E3" s="19">
        <v>1</v>
      </c>
      <c r="F3" s="23">
        <v>0</v>
      </c>
      <c r="G3" s="21">
        <v>48</v>
      </c>
      <c r="H3" s="21">
        <v>48</v>
      </c>
      <c r="I3" s="18">
        <v>1970</v>
      </c>
      <c r="J3" s="21">
        <v>0</v>
      </c>
      <c r="K3" s="21">
        <v>0</v>
      </c>
      <c r="L3" s="18">
        <v>0</v>
      </c>
      <c r="M3" s="18">
        <v>0</v>
      </c>
      <c r="N3" s="21">
        <v>0.81</v>
      </c>
      <c r="O3" s="21">
        <v>0</v>
      </c>
      <c r="P3" s="21">
        <v>0</v>
      </c>
      <c r="Q3" s="21">
        <v>0</v>
      </c>
      <c r="R3" s="22">
        <v>1</v>
      </c>
    </row>
    <row r="4" spans="1:18" x14ac:dyDescent="0.25">
      <c r="A4" s="3" t="s">
        <v>199</v>
      </c>
      <c r="B4" s="21">
        <v>1</v>
      </c>
      <c r="C4" s="16">
        <f>-5.77/1.5</f>
        <v>-3.8466666666666662</v>
      </c>
      <c r="D4" s="19">
        <f t="shared" si="0"/>
        <v>-5.7466666666666661</v>
      </c>
      <c r="E4" s="16">
        <v>1</v>
      </c>
      <c r="F4" s="24">
        <v>0</v>
      </c>
      <c r="G4" s="21">
        <v>37</v>
      </c>
      <c r="H4" s="21">
        <v>37</v>
      </c>
      <c r="I4" s="21">
        <v>1972</v>
      </c>
      <c r="J4" s="21">
        <v>1</v>
      </c>
      <c r="K4" s="21">
        <v>0</v>
      </c>
      <c r="L4" s="18">
        <v>0</v>
      </c>
      <c r="M4" s="18">
        <v>0</v>
      </c>
      <c r="N4" s="21">
        <v>0.35</v>
      </c>
      <c r="O4" s="21">
        <v>0</v>
      </c>
      <c r="P4" s="21">
        <v>0</v>
      </c>
      <c r="Q4" s="21">
        <v>0</v>
      </c>
      <c r="R4" s="22">
        <v>1</v>
      </c>
    </row>
    <row r="5" spans="1:18" x14ac:dyDescent="0.25">
      <c r="A5" s="3" t="s">
        <v>200</v>
      </c>
      <c r="B5" s="21">
        <v>1</v>
      </c>
      <c r="C5" s="16">
        <f>-1.85/1.1</f>
        <v>-1.6818181818181817</v>
      </c>
      <c r="D5" s="19">
        <f t="shared" si="0"/>
        <v>-3.5818181818181816</v>
      </c>
      <c r="E5" s="16">
        <v>1</v>
      </c>
      <c r="F5" s="24">
        <v>0</v>
      </c>
      <c r="G5" s="21">
        <v>57</v>
      </c>
      <c r="H5" s="21">
        <v>57</v>
      </c>
      <c r="I5" s="21">
        <v>1972</v>
      </c>
      <c r="J5" s="21">
        <v>1</v>
      </c>
      <c r="K5" s="21">
        <v>0</v>
      </c>
      <c r="L5" s="18">
        <v>0</v>
      </c>
      <c r="M5" s="18">
        <v>0</v>
      </c>
      <c r="N5" s="21">
        <v>0.38</v>
      </c>
      <c r="O5" s="21">
        <v>0</v>
      </c>
      <c r="P5" s="21">
        <v>0</v>
      </c>
      <c r="Q5" s="21">
        <v>0</v>
      </c>
      <c r="R5" s="22">
        <v>1</v>
      </c>
    </row>
    <row r="6" spans="1:18" x14ac:dyDescent="0.25">
      <c r="A6" s="3" t="s">
        <v>201</v>
      </c>
      <c r="B6" s="21">
        <v>1</v>
      </c>
      <c r="C6" s="16">
        <f>-16.04/1.5</f>
        <v>-10.693333333333333</v>
      </c>
      <c r="D6" s="19">
        <f t="shared" si="0"/>
        <v>-12.593333333333334</v>
      </c>
      <c r="E6" s="16">
        <v>1</v>
      </c>
      <c r="F6" s="24">
        <v>0</v>
      </c>
      <c r="G6" s="21">
        <v>20</v>
      </c>
      <c r="H6" s="21">
        <v>20</v>
      </c>
      <c r="I6" s="21">
        <v>1972</v>
      </c>
      <c r="J6" s="21">
        <v>1</v>
      </c>
      <c r="K6" s="21">
        <v>0</v>
      </c>
      <c r="L6" s="18">
        <v>0</v>
      </c>
      <c r="M6" s="18">
        <v>0</v>
      </c>
      <c r="N6" s="21">
        <v>0.67</v>
      </c>
      <c r="O6" s="21">
        <v>0</v>
      </c>
      <c r="P6" s="21">
        <v>0</v>
      </c>
      <c r="Q6" s="21">
        <v>0</v>
      </c>
      <c r="R6" s="22">
        <v>1</v>
      </c>
    </row>
    <row r="7" spans="1:18" x14ac:dyDescent="0.25">
      <c r="A7" s="3" t="s">
        <v>202</v>
      </c>
      <c r="B7" s="21">
        <v>1</v>
      </c>
      <c r="C7" s="16">
        <f>-2.22/1.09</f>
        <v>-2.0366972477064222</v>
      </c>
      <c r="D7" s="19">
        <f t="shared" si="0"/>
        <v>-3.9366972477064222</v>
      </c>
      <c r="E7" s="16">
        <v>1</v>
      </c>
      <c r="F7" s="24">
        <v>0</v>
      </c>
      <c r="G7" s="21">
        <v>15</v>
      </c>
      <c r="H7" s="21">
        <v>15</v>
      </c>
      <c r="I7" s="21">
        <v>1972</v>
      </c>
      <c r="J7" s="21">
        <v>1</v>
      </c>
      <c r="K7" s="21">
        <v>0</v>
      </c>
      <c r="L7" s="18">
        <v>0</v>
      </c>
      <c r="M7" s="18">
        <v>0</v>
      </c>
      <c r="N7" s="21">
        <v>0.63</v>
      </c>
      <c r="O7" s="21">
        <v>0</v>
      </c>
      <c r="P7" s="21">
        <v>0</v>
      </c>
      <c r="Q7" s="21">
        <v>0</v>
      </c>
      <c r="R7" s="22">
        <v>1</v>
      </c>
    </row>
    <row r="8" spans="1:18" x14ac:dyDescent="0.25">
      <c r="A8" s="3" t="s">
        <v>20</v>
      </c>
      <c r="B8" s="21">
        <v>1</v>
      </c>
      <c r="C8" s="21">
        <v>1.5</v>
      </c>
      <c r="D8" s="19">
        <f t="shared" si="0"/>
        <v>-0.39999999999999991</v>
      </c>
      <c r="E8" s="21">
        <v>0</v>
      </c>
      <c r="F8" s="22">
        <v>0</v>
      </c>
      <c r="G8" s="21">
        <v>53</v>
      </c>
      <c r="H8" s="21">
        <v>53</v>
      </c>
      <c r="I8" s="21">
        <v>1970</v>
      </c>
      <c r="J8" s="21">
        <v>1</v>
      </c>
      <c r="K8" s="21">
        <v>0</v>
      </c>
      <c r="L8" s="18">
        <v>0</v>
      </c>
      <c r="M8" s="18">
        <v>0</v>
      </c>
      <c r="N8" s="21">
        <v>0.18</v>
      </c>
      <c r="O8" s="21">
        <v>0</v>
      </c>
      <c r="P8" s="21">
        <v>0</v>
      </c>
      <c r="Q8" s="21">
        <v>0</v>
      </c>
      <c r="R8" s="22">
        <v>1</v>
      </c>
    </row>
    <row r="9" spans="1:18" x14ac:dyDescent="0.25">
      <c r="A9" s="3" t="s">
        <v>203</v>
      </c>
      <c r="B9" s="21">
        <v>1</v>
      </c>
      <c r="C9" s="16">
        <v>-2.75</v>
      </c>
      <c r="D9" s="19">
        <f t="shared" si="0"/>
        <v>-4.6500000000000004</v>
      </c>
      <c r="E9" s="16">
        <v>1</v>
      </c>
      <c r="F9" s="24">
        <v>0</v>
      </c>
      <c r="G9" s="21">
        <v>103</v>
      </c>
      <c r="H9" s="21">
        <v>103</v>
      </c>
      <c r="I9" s="21">
        <v>1970</v>
      </c>
      <c r="J9" s="21">
        <v>0</v>
      </c>
      <c r="K9" s="21">
        <v>0</v>
      </c>
      <c r="L9" s="18">
        <v>1</v>
      </c>
      <c r="M9" s="18">
        <v>1</v>
      </c>
      <c r="N9" s="21">
        <v>0.65</v>
      </c>
      <c r="O9" s="21">
        <v>0</v>
      </c>
      <c r="P9" s="21">
        <v>0</v>
      </c>
      <c r="Q9" s="21">
        <v>0</v>
      </c>
      <c r="R9" s="22">
        <v>1</v>
      </c>
    </row>
    <row r="10" spans="1:18" x14ac:dyDescent="0.25">
      <c r="A10" s="3" t="s">
        <v>204</v>
      </c>
      <c r="B10" s="21">
        <v>0</v>
      </c>
      <c r="C10" s="16">
        <v>-4.16</v>
      </c>
      <c r="D10" s="19">
        <f t="shared" si="0"/>
        <v>-6.0600000000000005</v>
      </c>
      <c r="E10" s="16">
        <v>1</v>
      </c>
      <c r="F10" s="24">
        <v>0</v>
      </c>
      <c r="G10" s="21">
        <v>103</v>
      </c>
      <c r="H10" s="21">
        <v>103</v>
      </c>
      <c r="I10" s="21">
        <v>1970</v>
      </c>
      <c r="J10" s="21">
        <v>0</v>
      </c>
      <c r="K10" s="21">
        <v>0</v>
      </c>
      <c r="L10" s="18">
        <v>1</v>
      </c>
      <c r="M10" s="18">
        <v>1</v>
      </c>
      <c r="N10" s="21">
        <v>0.64</v>
      </c>
      <c r="O10" s="21">
        <v>0</v>
      </c>
      <c r="P10" s="21">
        <v>0</v>
      </c>
      <c r="Q10" s="21">
        <v>0</v>
      </c>
      <c r="R10" s="22">
        <v>1</v>
      </c>
    </row>
    <row r="11" spans="1:18" x14ac:dyDescent="0.25">
      <c r="A11" s="3" t="s">
        <v>205</v>
      </c>
      <c r="B11" s="18">
        <v>0</v>
      </c>
      <c r="C11" s="21">
        <f>-0.17/0.09</f>
        <v>-1.8888888888888891</v>
      </c>
      <c r="D11" s="19">
        <f t="shared" si="0"/>
        <v>-3.7888888888888888</v>
      </c>
      <c r="E11" s="21">
        <v>0</v>
      </c>
      <c r="F11" s="22">
        <v>0</v>
      </c>
      <c r="G11" s="21">
        <v>70</v>
      </c>
      <c r="H11" s="21">
        <v>70</v>
      </c>
      <c r="I11" s="21">
        <v>1974</v>
      </c>
      <c r="J11" s="21">
        <v>1</v>
      </c>
      <c r="K11" s="21">
        <v>0</v>
      </c>
      <c r="L11" s="18">
        <v>0</v>
      </c>
      <c r="M11" s="18">
        <v>0</v>
      </c>
      <c r="N11" s="21">
        <v>0.88</v>
      </c>
      <c r="O11" s="21">
        <v>0</v>
      </c>
      <c r="P11" s="21">
        <v>0</v>
      </c>
      <c r="Q11" s="21">
        <v>0</v>
      </c>
      <c r="R11" s="22">
        <v>1</v>
      </c>
    </row>
    <row r="12" spans="1:18" x14ac:dyDescent="0.25">
      <c r="A12" s="3" t="s">
        <v>206</v>
      </c>
      <c r="B12" s="18">
        <v>0</v>
      </c>
      <c r="C12" s="21">
        <f>-0.24/0.11</f>
        <v>-2.1818181818181817</v>
      </c>
      <c r="D12" s="19">
        <f t="shared" si="0"/>
        <v>-4.081818181818182</v>
      </c>
      <c r="E12" s="21">
        <v>1</v>
      </c>
      <c r="F12" s="22">
        <v>0</v>
      </c>
      <c r="G12" s="21">
        <v>55</v>
      </c>
      <c r="H12" s="21">
        <v>55</v>
      </c>
      <c r="I12" s="21">
        <v>1974</v>
      </c>
      <c r="J12" s="21">
        <v>1</v>
      </c>
      <c r="K12" s="21">
        <v>0</v>
      </c>
      <c r="L12" s="18">
        <v>0</v>
      </c>
      <c r="M12" s="18">
        <v>0</v>
      </c>
      <c r="N12" s="21">
        <v>0.93</v>
      </c>
      <c r="O12" s="21">
        <v>0</v>
      </c>
      <c r="P12" s="21">
        <v>0</v>
      </c>
      <c r="Q12" s="21">
        <v>0</v>
      </c>
      <c r="R12" s="22">
        <v>1</v>
      </c>
    </row>
    <row r="13" spans="1:18" x14ac:dyDescent="0.25">
      <c r="A13" s="3" t="s">
        <v>207</v>
      </c>
      <c r="B13" s="18">
        <v>0</v>
      </c>
      <c r="C13" s="21">
        <f>-0.12/0.07</f>
        <v>-1.714285714285714</v>
      </c>
      <c r="D13" s="19">
        <f t="shared" si="0"/>
        <v>-3.6142857142857139</v>
      </c>
      <c r="E13" s="21">
        <v>0</v>
      </c>
      <c r="F13" s="22">
        <v>0</v>
      </c>
      <c r="G13" s="21">
        <v>112</v>
      </c>
      <c r="H13" s="21">
        <v>112</v>
      </c>
      <c r="I13" s="21">
        <v>1974</v>
      </c>
      <c r="J13" s="21">
        <v>1</v>
      </c>
      <c r="K13" s="21">
        <v>0</v>
      </c>
      <c r="L13" s="18">
        <v>0</v>
      </c>
      <c r="M13" s="18">
        <v>0</v>
      </c>
      <c r="N13" s="21">
        <v>0.92</v>
      </c>
      <c r="O13" s="21">
        <v>1</v>
      </c>
      <c r="P13" s="21">
        <v>1</v>
      </c>
      <c r="Q13" s="21">
        <v>0</v>
      </c>
      <c r="R13" s="22">
        <v>1</v>
      </c>
    </row>
    <row r="14" spans="1:18" x14ac:dyDescent="0.25">
      <c r="A14" s="3" t="s">
        <v>208</v>
      </c>
      <c r="B14" s="18">
        <v>0</v>
      </c>
      <c r="C14" s="21">
        <f>-0.26/0.11</f>
        <v>-2.3636363636363638</v>
      </c>
      <c r="D14" s="19">
        <f t="shared" si="0"/>
        <v>-4.2636363636363637</v>
      </c>
      <c r="E14" s="21">
        <v>1</v>
      </c>
      <c r="F14" s="22">
        <v>0</v>
      </c>
      <c r="G14" s="21">
        <v>65</v>
      </c>
      <c r="H14" s="21">
        <v>65</v>
      </c>
      <c r="I14" s="21">
        <v>1974</v>
      </c>
      <c r="J14" s="21">
        <v>1</v>
      </c>
      <c r="K14" s="21">
        <v>0</v>
      </c>
      <c r="L14" s="18">
        <v>0</v>
      </c>
      <c r="M14" s="18">
        <v>0</v>
      </c>
      <c r="N14" s="21">
        <v>0.94</v>
      </c>
      <c r="O14" s="21">
        <v>1</v>
      </c>
      <c r="P14" s="21">
        <v>1</v>
      </c>
      <c r="Q14" s="21">
        <v>0</v>
      </c>
      <c r="R14" s="22">
        <v>1</v>
      </c>
    </row>
    <row r="15" spans="1:18" x14ac:dyDescent="0.25">
      <c r="A15" s="3" t="s">
        <v>23</v>
      </c>
      <c r="B15" s="21">
        <v>0</v>
      </c>
      <c r="C15" s="16">
        <f>-0.32/0.09</f>
        <v>-3.5555555555555558</v>
      </c>
      <c r="D15" s="19">
        <f t="shared" si="0"/>
        <v>-5.4555555555555557</v>
      </c>
      <c r="E15" s="16">
        <v>1</v>
      </c>
      <c r="F15" s="24">
        <v>0</v>
      </c>
      <c r="G15" s="21">
        <v>132</v>
      </c>
      <c r="H15" s="21">
        <v>132</v>
      </c>
      <c r="I15" s="21">
        <v>1981</v>
      </c>
      <c r="J15" s="21">
        <v>0</v>
      </c>
      <c r="K15" s="21">
        <v>0</v>
      </c>
      <c r="L15" s="18">
        <v>0</v>
      </c>
      <c r="M15" s="18">
        <v>0</v>
      </c>
      <c r="N15" s="21">
        <v>0.88</v>
      </c>
      <c r="O15" s="21">
        <v>0</v>
      </c>
      <c r="P15" s="21">
        <v>0</v>
      </c>
      <c r="Q15" s="21">
        <v>0</v>
      </c>
      <c r="R15" s="22">
        <v>1</v>
      </c>
    </row>
    <row r="16" spans="1:18" x14ac:dyDescent="0.25">
      <c r="A16" s="3" t="s">
        <v>24</v>
      </c>
      <c r="B16" s="21">
        <v>0</v>
      </c>
      <c r="C16" s="24">
        <v>-5.8640390586217626</v>
      </c>
      <c r="D16" s="19">
        <f t="shared" si="0"/>
        <v>-7.764039058621762</v>
      </c>
      <c r="E16" s="24">
        <v>0</v>
      </c>
      <c r="F16" s="24">
        <v>1</v>
      </c>
      <c r="G16" s="24">
        <v>305</v>
      </c>
      <c r="H16" s="21">
        <v>610</v>
      </c>
      <c r="I16" s="21">
        <v>1983</v>
      </c>
      <c r="J16" s="21">
        <v>0</v>
      </c>
      <c r="K16" s="21">
        <v>1</v>
      </c>
      <c r="L16" s="18">
        <v>0</v>
      </c>
      <c r="M16" s="18">
        <v>0</v>
      </c>
      <c r="N16" s="21">
        <v>0.92</v>
      </c>
      <c r="O16" s="21">
        <v>1</v>
      </c>
      <c r="P16" s="21">
        <v>1</v>
      </c>
      <c r="Q16" s="21">
        <v>0</v>
      </c>
      <c r="R16" s="22">
        <v>1</v>
      </c>
    </row>
    <row r="17" spans="1:18" x14ac:dyDescent="0.25">
      <c r="A17" s="3" t="s">
        <v>25</v>
      </c>
      <c r="B17" s="21">
        <v>1</v>
      </c>
      <c r="C17" s="22">
        <v>-14</v>
      </c>
      <c r="D17" s="19">
        <f t="shared" si="0"/>
        <v>-15.9</v>
      </c>
      <c r="E17" s="22">
        <v>0</v>
      </c>
      <c r="F17" s="22">
        <v>0</v>
      </c>
      <c r="G17" s="21">
        <v>261</v>
      </c>
      <c r="H17" s="21">
        <v>261</v>
      </c>
      <c r="I17" s="21">
        <v>1974</v>
      </c>
      <c r="J17" s="21">
        <v>1</v>
      </c>
      <c r="K17" s="21">
        <v>0</v>
      </c>
      <c r="L17" s="18">
        <v>0</v>
      </c>
      <c r="M17" s="18">
        <v>0</v>
      </c>
      <c r="N17" s="21">
        <v>0.43</v>
      </c>
      <c r="O17" s="21">
        <v>1</v>
      </c>
      <c r="P17" s="21">
        <v>1</v>
      </c>
      <c r="Q17" s="21">
        <v>0</v>
      </c>
      <c r="R17" s="22">
        <v>1</v>
      </c>
    </row>
    <row r="18" spans="1:18" x14ac:dyDescent="0.25">
      <c r="A18" s="3" t="s">
        <v>210</v>
      </c>
      <c r="B18" s="21">
        <v>0</v>
      </c>
      <c r="C18" s="24">
        <v>-1.6524937372540167</v>
      </c>
      <c r="D18" s="19">
        <f t="shared" si="0"/>
        <v>-3.5524937372540166</v>
      </c>
      <c r="E18" s="22">
        <v>0</v>
      </c>
      <c r="F18" s="22">
        <v>0</v>
      </c>
      <c r="G18" s="21">
        <v>335</v>
      </c>
      <c r="H18" s="21">
        <v>335</v>
      </c>
      <c r="I18" s="16">
        <v>1984</v>
      </c>
      <c r="J18" s="21">
        <v>0</v>
      </c>
      <c r="K18" s="21">
        <v>1</v>
      </c>
      <c r="L18" s="18">
        <v>0</v>
      </c>
      <c r="M18" s="18">
        <v>0</v>
      </c>
      <c r="N18" s="21">
        <v>0.46</v>
      </c>
      <c r="O18" s="21">
        <v>1</v>
      </c>
      <c r="P18" s="21">
        <v>1</v>
      </c>
      <c r="Q18" s="21">
        <v>0</v>
      </c>
      <c r="R18" s="22">
        <v>1</v>
      </c>
    </row>
    <row r="19" spans="1:18" x14ac:dyDescent="0.25">
      <c r="A19" s="3" t="s">
        <v>211</v>
      </c>
      <c r="B19" s="21">
        <v>0</v>
      </c>
      <c r="C19" s="24">
        <v>-2.6691050522337041</v>
      </c>
      <c r="D19" s="19">
        <f t="shared" si="0"/>
        <v>-4.569105052233704</v>
      </c>
      <c r="E19" s="22">
        <v>0</v>
      </c>
      <c r="F19" s="22">
        <v>0</v>
      </c>
      <c r="G19" s="21">
        <v>323</v>
      </c>
      <c r="H19" s="21">
        <v>323</v>
      </c>
      <c r="I19" s="16">
        <v>1985</v>
      </c>
      <c r="J19" s="21">
        <v>0</v>
      </c>
      <c r="K19" s="21">
        <v>1</v>
      </c>
      <c r="L19" s="18">
        <v>0</v>
      </c>
      <c r="M19" s="18">
        <v>0</v>
      </c>
      <c r="N19" s="21">
        <v>0.52</v>
      </c>
      <c r="O19" s="21">
        <v>1</v>
      </c>
      <c r="P19" s="21">
        <v>1</v>
      </c>
      <c r="Q19" s="21">
        <v>0</v>
      </c>
      <c r="R19" s="22">
        <v>1</v>
      </c>
    </row>
    <row r="20" spans="1:18" x14ac:dyDescent="0.25">
      <c r="A20" s="3" t="s">
        <v>212</v>
      </c>
      <c r="B20" s="21">
        <v>0</v>
      </c>
      <c r="C20" s="24">
        <v>-2.6512805779337785</v>
      </c>
      <c r="D20" s="19">
        <f t="shared" si="0"/>
        <v>-4.5512805779337784</v>
      </c>
      <c r="E20" s="22">
        <v>0</v>
      </c>
      <c r="F20" s="22">
        <v>0</v>
      </c>
      <c r="G20" s="21">
        <v>323</v>
      </c>
      <c r="H20" s="21">
        <v>323</v>
      </c>
      <c r="I20" s="16">
        <v>1986</v>
      </c>
      <c r="J20" s="21">
        <v>0</v>
      </c>
      <c r="K20" s="21">
        <v>1</v>
      </c>
      <c r="L20" s="18">
        <v>0</v>
      </c>
      <c r="M20" s="18">
        <v>0</v>
      </c>
      <c r="N20" s="21">
        <v>0.49</v>
      </c>
      <c r="O20" s="21">
        <v>1</v>
      </c>
      <c r="P20" s="21">
        <v>1</v>
      </c>
      <c r="Q20" s="21">
        <v>0</v>
      </c>
      <c r="R20" s="22">
        <v>1</v>
      </c>
    </row>
    <row r="21" spans="1:18" x14ac:dyDescent="0.25">
      <c r="A21" s="3" t="s">
        <v>213</v>
      </c>
      <c r="B21" s="21">
        <v>0</v>
      </c>
      <c r="C21" s="24">
        <v>1.060218506063491</v>
      </c>
      <c r="D21" s="19">
        <f t="shared" si="0"/>
        <v>-0.83978149393650892</v>
      </c>
      <c r="E21" s="22">
        <v>0</v>
      </c>
      <c r="F21" s="22">
        <v>0</v>
      </c>
      <c r="G21" s="21">
        <v>305</v>
      </c>
      <c r="H21" s="21">
        <v>305</v>
      </c>
      <c r="I21" s="16">
        <v>1987</v>
      </c>
      <c r="J21" s="21">
        <v>0</v>
      </c>
      <c r="K21" s="21">
        <v>1</v>
      </c>
      <c r="L21" s="18">
        <v>0</v>
      </c>
      <c r="M21" s="18">
        <v>0</v>
      </c>
      <c r="N21" s="21">
        <v>0.47</v>
      </c>
      <c r="O21" s="21">
        <v>1</v>
      </c>
      <c r="P21" s="21">
        <v>1</v>
      </c>
      <c r="Q21" s="21">
        <v>0</v>
      </c>
      <c r="R21" s="22">
        <v>1</v>
      </c>
    </row>
    <row r="22" spans="1:18" x14ac:dyDescent="0.25">
      <c r="A22" s="3" t="s">
        <v>214</v>
      </c>
      <c r="B22" s="21">
        <v>0</v>
      </c>
      <c r="C22" s="24">
        <v>-0.12942728027525585</v>
      </c>
      <c r="D22" s="19">
        <f t="shared" si="0"/>
        <v>-2.0294272802752555</v>
      </c>
      <c r="E22" s="22">
        <v>0</v>
      </c>
      <c r="F22" s="22">
        <v>0</v>
      </c>
      <c r="G22" s="21">
        <v>165</v>
      </c>
      <c r="H22" s="21">
        <v>165</v>
      </c>
      <c r="I22" s="16">
        <v>1988</v>
      </c>
      <c r="J22" s="21">
        <v>0</v>
      </c>
      <c r="K22" s="21">
        <v>1</v>
      </c>
      <c r="L22" s="18">
        <v>0</v>
      </c>
      <c r="M22" s="18">
        <v>0</v>
      </c>
      <c r="N22" s="21">
        <v>0.51</v>
      </c>
      <c r="O22" s="21">
        <v>1</v>
      </c>
      <c r="P22" s="21">
        <v>1</v>
      </c>
      <c r="Q22" s="21">
        <v>0</v>
      </c>
      <c r="R22" s="22">
        <v>1</v>
      </c>
    </row>
    <row r="23" spans="1:18" x14ac:dyDescent="0.25">
      <c r="A23" s="3" t="s">
        <v>216</v>
      </c>
      <c r="B23" s="21">
        <v>0</v>
      </c>
      <c r="C23" s="24">
        <v>-5.41</v>
      </c>
      <c r="D23" s="19">
        <f t="shared" si="0"/>
        <v>-7.3100000000000005</v>
      </c>
      <c r="E23" s="24">
        <v>1</v>
      </c>
      <c r="F23" s="24">
        <v>1</v>
      </c>
      <c r="G23" s="24">
        <v>48</v>
      </c>
      <c r="H23" s="21">
        <f>48*3</f>
        <v>144</v>
      </c>
      <c r="I23" s="21">
        <v>1993</v>
      </c>
      <c r="J23" s="21">
        <v>0</v>
      </c>
      <c r="K23" s="21">
        <v>0</v>
      </c>
      <c r="L23" s="18">
        <v>0</v>
      </c>
      <c r="M23" s="18">
        <v>0</v>
      </c>
      <c r="N23" s="21">
        <v>0.81</v>
      </c>
      <c r="O23" s="21">
        <v>0</v>
      </c>
      <c r="P23" s="21">
        <v>0</v>
      </c>
      <c r="Q23" s="21">
        <v>1</v>
      </c>
      <c r="R23" s="22">
        <v>1</v>
      </c>
    </row>
    <row r="24" spans="1:18" x14ac:dyDescent="0.25">
      <c r="A24" s="3" t="s">
        <v>217</v>
      </c>
      <c r="B24" s="21">
        <v>0</v>
      </c>
      <c r="C24" s="24">
        <v>-2.69</v>
      </c>
      <c r="D24" s="19">
        <f t="shared" si="0"/>
        <v>-4.59</v>
      </c>
      <c r="E24" s="24">
        <v>1</v>
      </c>
      <c r="F24" s="24">
        <v>0</v>
      </c>
      <c r="G24" s="21">
        <v>48</v>
      </c>
      <c r="H24" s="21">
        <v>48</v>
      </c>
      <c r="I24" s="21">
        <v>1993</v>
      </c>
      <c r="J24" s="21">
        <v>0</v>
      </c>
      <c r="K24" s="21">
        <v>0</v>
      </c>
      <c r="L24" s="18">
        <v>0</v>
      </c>
      <c r="M24" s="18">
        <v>0</v>
      </c>
      <c r="N24" s="21">
        <v>0.87</v>
      </c>
      <c r="O24" s="21">
        <v>0</v>
      </c>
      <c r="P24" s="21">
        <v>0</v>
      </c>
      <c r="Q24" s="21">
        <v>1</v>
      </c>
      <c r="R24" s="22">
        <v>1</v>
      </c>
    </row>
    <row r="25" spans="1:18" x14ac:dyDescent="0.25">
      <c r="A25" s="3" t="s">
        <v>218</v>
      </c>
      <c r="B25" s="21">
        <v>0</v>
      </c>
      <c r="C25" s="24">
        <v>-3.32</v>
      </c>
      <c r="D25" s="19">
        <f t="shared" si="0"/>
        <v>-5.22</v>
      </c>
      <c r="E25" s="24">
        <v>1</v>
      </c>
      <c r="F25" s="24">
        <v>0</v>
      </c>
      <c r="G25" s="21">
        <v>48</v>
      </c>
      <c r="H25" s="21">
        <v>48</v>
      </c>
      <c r="I25" s="21">
        <v>1994</v>
      </c>
      <c r="J25" s="21">
        <v>0</v>
      </c>
      <c r="K25" s="21">
        <v>0</v>
      </c>
      <c r="L25" s="18">
        <v>0</v>
      </c>
      <c r="M25" s="18">
        <v>0</v>
      </c>
      <c r="N25" s="21">
        <v>0.87</v>
      </c>
      <c r="O25" s="21">
        <v>0</v>
      </c>
      <c r="P25" s="21">
        <v>0</v>
      </c>
      <c r="Q25" s="21">
        <v>1</v>
      </c>
      <c r="R25" s="22">
        <v>1</v>
      </c>
    </row>
    <row r="26" spans="1:18" x14ac:dyDescent="0.25">
      <c r="A26" s="3" t="s">
        <v>219</v>
      </c>
      <c r="B26" s="21">
        <v>0</v>
      </c>
      <c r="C26" s="24">
        <v>-3.15</v>
      </c>
      <c r="D26" s="19">
        <f t="shared" si="0"/>
        <v>-5.05</v>
      </c>
      <c r="E26" s="24">
        <v>1</v>
      </c>
      <c r="F26" s="24">
        <v>0</v>
      </c>
      <c r="G26" s="21">
        <v>48</v>
      </c>
      <c r="H26" s="21">
        <v>48</v>
      </c>
      <c r="I26" s="21">
        <v>1995</v>
      </c>
      <c r="J26" s="21">
        <v>0</v>
      </c>
      <c r="K26" s="21">
        <v>0</v>
      </c>
      <c r="L26" s="18">
        <v>0</v>
      </c>
      <c r="M26" s="18">
        <v>0</v>
      </c>
      <c r="N26" s="21">
        <v>0.82</v>
      </c>
      <c r="O26" s="21">
        <v>0</v>
      </c>
      <c r="P26" s="21">
        <v>0</v>
      </c>
      <c r="Q26" s="21">
        <v>1</v>
      </c>
      <c r="R26" s="22">
        <v>1</v>
      </c>
    </row>
    <row r="27" spans="1:18" x14ac:dyDescent="0.25">
      <c r="A27" s="3" t="s">
        <v>29</v>
      </c>
      <c r="B27" s="21">
        <v>0</v>
      </c>
      <c r="C27" s="24">
        <f>-0.23/0.16</f>
        <v>-1.4375</v>
      </c>
      <c r="D27" s="19">
        <f t="shared" si="0"/>
        <v>-3.3374999999999999</v>
      </c>
      <c r="E27" s="24">
        <v>0</v>
      </c>
      <c r="F27" s="24">
        <v>0</v>
      </c>
      <c r="G27" s="21">
        <v>110</v>
      </c>
      <c r="H27" s="21">
        <v>110</v>
      </c>
      <c r="I27" s="21">
        <v>1997</v>
      </c>
      <c r="J27" s="21">
        <v>1</v>
      </c>
      <c r="K27" s="21">
        <v>0</v>
      </c>
      <c r="L27" s="18">
        <v>0</v>
      </c>
      <c r="M27" s="18">
        <v>0</v>
      </c>
      <c r="N27" s="21">
        <v>0.74</v>
      </c>
      <c r="O27" s="21">
        <v>0</v>
      </c>
      <c r="P27" s="21">
        <v>0</v>
      </c>
      <c r="Q27" s="21">
        <v>1</v>
      </c>
      <c r="R27" s="22">
        <v>1</v>
      </c>
    </row>
    <row r="28" spans="1:18" x14ac:dyDescent="0.25">
      <c r="A28" s="3" t="s">
        <v>30</v>
      </c>
      <c r="B28" s="21">
        <v>0</v>
      </c>
      <c r="C28" s="24">
        <v>-2.1800000000000002</v>
      </c>
      <c r="D28" s="19">
        <f t="shared" si="0"/>
        <v>-4.08</v>
      </c>
      <c r="E28" s="24">
        <v>0</v>
      </c>
      <c r="F28" s="24">
        <v>0</v>
      </c>
      <c r="G28" s="21">
        <v>85</v>
      </c>
      <c r="H28" s="21">
        <v>85</v>
      </c>
      <c r="I28" s="21">
        <v>1996</v>
      </c>
      <c r="J28" s="21">
        <v>0</v>
      </c>
      <c r="K28" s="21">
        <v>0</v>
      </c>
      <c r="L28" s="18">
        <v>1</v>
      </c>
      <c r="M28" s="18">
        <v>1</v>
      </c>
      <c r="N28" s="21">
        <v>0.93</v>
      </c>
      <c r="O28" s="21">
        <v>0</v>
      </c>
      <c r="P28" s="21">
        <v>1</v>
      </c>
      <c r="Q28" s="21">
        <v>1</v>
      </c>
      <c r="R28" s="22">
        <v>1</v>
      </c>
    </row>
    <row r="29" spans="1:18" x14ac:dyDescent="0.25">
      <c r="A29" s="3" t="s">
        <v>5</v>
      </c>
      <c r="B29" s="21">
        <v>1</v>
      </c>
      <c r="C29" s="22">
        <v>1.38</v>
      </c>
      <c r="D29" s="19">
        <f t="shared" si="0"/>
        <v>-0.52</v>
      </c>
      <c r="E29" s="22">
        <v>0</v>
      </c>
      <c r="F29" s="22">
        <v>0</v>
      </c>
      <c r="G29" s="21">
        <v>115</v>
      </c>
      <c r="H29" s="21">
        <v>115</v>
      </c>
      <c r="I29" s="21">
        <v>1989</v>
      </c>
      <c r="J29" s="21">
        <v>0</v>
      </c>
      <c r="K29" s="21">
        <v>0</v>
      </c>
      <c r="L29" s="18">
        <v>0</v>
      </c>
      <c r="M29" s="18">
        <v>1</v>
      </c>
      <c r="N29" s="21">
        <v>0.21</v>
      </c>
      <c r="O29" s="21">
        <v>0</v>
      </c>
      <c r="P29" s="21">
        <v>0</v>
      </c>
      <c r="Q29" s="21">
        <v>0</v>
      </c>
      <c r="R29" s="22">
        <v>1</v>
      </c>
    </row>
    <row r="30" spans="1:18" x14ac:dyDescent="0.25">
      <c r="A30" s="3" t="s">
        <v>220</v>
      </c>
      <c r="B30" s="21">
        <v>0</v>
      </c>
      <c r="C30" s="24">
        <v>-0.5</v>
      </c>
      <c r="D30" s="19">
        <f t="shared" si="0"/>
        <v>-2.4</v>
      </c>
      <c r="E30" s="24">
        <v>0</v>
      </c>
      <c r="F30" s="24">
        <v>0</v>
      </c>
      <c r="G30" s="21">
        <v>186</v>
      </c>
      <c r="H30" s="21">
        <v>186</v>
      </c>
      <c r="I30" s="21">
        <v>2000</v>
      </c>
      <c r="J30" s="21">
        <v>0</v>
      </c>
      <c r="K30" s="21">
        <v>0</v>
      </c>
      <c r="L30" s="18">
        <v>1</v>
      </c>
      <c r="M30" s="18">
        <v>1</v>
      </c>
      <c r="N30" s="21">
        <v>0.97</v>
      </c>
      <c r="O30" s="21">
        <v>0</v>
      </c>
      <c r="P30" s="21">
        <v>0</v>
      </c>
      <c r="Q30" s="21">
        <v>1</v>
      </c>
      <c r="R30" s="22">
        <v>1</v>
      </c>
    </row>
    <row r="31" spans="1:18" x14ac:dyDescent="0.25">
      <c r="A31" s="3" t="s">
        <v>221</v>
      </c>
      <c r="B31" s="21">
        <v>0</v>
      </c>
      <c r="C31" s="24">
        <v>0.7</v>
      </c>
      <c r="D31" s="19">
        <f t="shared" si="0"/>
        <v>-1.2</v>
      </c>
      <c r="E31" s="24">
        <v>0</v>
      </c>
      <c r="F31" s="24">
        <v>0</v>
      </c>
      <c r="G31" s="21">
        <v>121</v>
      </c>
      <c r="H31" s="21">
        <v>121</v>
      </c>
      <c r="I31" s="21">
        <v>2000</v>
      </c>
      <c r="J31" s="21">
        <v>0</v>
      </c>
      <c r="K31" s="21">
        <v>0</v>
      </c>
      <c r="L31" s="18">
        <v>1</v>
      </c>
      <c r="M31" s="18">
        <v>1</v>
      </c>
      <c r="N31" s="21">
        <v>0.92</v>
      </c>
      <c r="O31" s="21">
        <v>0</v>
      </c>
      <c r="P31" s="21">
        <v>0</v>
      </c>
      <c r="Q31" s="21">
        <v>1</v>
      </c>
      <c r="R31" s="22">
        <v>1</v>
      </c>
    </row>
    <row r="32" spans="1:18" x14ac:dyDescent="0.25">
      <c r="A32" s="3" t="s">
        <v>222</v>
      </c>
      <c r="B32" s="21">
        <v>0</v>
      </c>
      <c r="C32" s="24">
        <v>-0.95</v>
      </c>
      <c r="D32" s="19">
        <f t="shared" si="0"/>
        <v>-2.8499999999999996</v>
      </c>
      <c r="E32" s="24">
        <v>0</v>
      </c>
      <c r="F32" s="24">
        <v>0</v>
      </c>
      <c r="G32" s="21">
        <v>147</v>
      </c>
      <c r="H32" s="21">
        <v>147</v>
      </c>
      <c r="I32" s="21">
        <v>2000</v>
      </c>
      <c r="J32" s="21">
        <v>0</v>
      </c>
      <c r="K32" s="21">
        <v>0</v>
      </c>
      <c r="L32" s="18">
        <v>1</v>
      </c>
      <c r="M32" s="18">
        <v>1</v>
      </c>
      <c r="N32" s="21">
        <v>0.94</v>
      </c>
      <c r="O32" s="21">
        <v>0</v>
      </c>
      <c r="P32" s="21">
        <v>0</v>
      </c>
      <c r="Q32" s="21">
        <v>1</v>
      </c>
      <c r="R32" s="22">
        <v>1</v>
      </c>
    </row>
    <row r="33" spans="1:18" x14ac:dyDescent="0.25">
      <c r="A33" s="3" t="s">
        <v>223</v>
      </c>
      <c r="B33" s="21">
        <v>0</v>
      </c>
      <c r="C33" s="24">
        <v>1.1599999999999999</v>
      </c>
      <c r="D33" s="19">
        <f t="shared" si="0"/>
        <v>-0.74</v>
      </c>
      <c r="E33" s="24">
        <v>0</v>
      </c>
      <c r="F33" s="24">
        <v>0</v>
      </c>
      <c r="G33" s="21">
        <v>39</v>
      </c>
      <c r="H33" s="21">
        <v>39</v>
      </c>
      <c r="I33" s="21">
        <v>2000</v>
      </c>
      <c r="J33" s="21">
        <v>0</v>
      </c>
      <c r="K33" s="21">
        <v>0</v>
      </c>
      <c r="L33" s="18">
        <v>1</v>
      </c>
      <c r="M33" s="18">
        <v>1</v>
      </c>
      <c r="N33" s="21">
        <v>0.98</v>
      </c>
      <c r="O33" s="21">
        <v>0</v>
      </c>
      <c r="P33" s="21">
        <v>0</v>
      </c>
      <c r="Q33" s="21">
        <v>1</v>
      </c>
      <c r="R33" s="22">
        <v>1</v>
      </c>
    </row>
    <row r="34" spans="1:18" x14ac:dyDescent="0.25">
      <c r="A34" s="3" t="s">
        <v>224</v>
      </c>
      <c r="B34" s="18">
        <v>0</v>
      </c>
      <c r="C34" s="22">
        <v>-2.41</v>
      </c>
      <c r="D34" s="19">
        <f t="shared" si="0"/>
        <v>-4.3100000000000005</v>
      </c>
      <c r="E34" s="22">
        <v>1</v>
      </c>
      <c r="F34" s="22">
        <v>0</v>
      </c>
      <c r="G34" s="21">
        <v>125</v>
      </c>
      <c r="H34" s="21">
        <v>125</v>
      </c>
      <c r="I34" s="21">
        <v>2000</v>
      </c>
      <c r="J34" s="21">
        <v>0</v>
      </c>
      <c r="K34" s="21">
        <v>0</v>
      </c>
      <c r="L34" s="18">
        <v>1</v>
      </c>
      <c r="M34" s="18">
        <v>1</v>
      </c>
      <c r="N34" s="21">
        <v>0.98</v>
      </c>
      <c r="O34" s="21">
        <v>0</v>
      </c>
      <c r="P34" s="21">
        <v>1</v>
      </c>
      <c r="Q34" s="21">
        <v>1</v>
      </c>
      <c r="R34" s="22">
        <v>1</v>
      </c>
    </row>
    <row r="35" spans="1:18" x14ac:dyDescent="0.25">
      <c r="A35" s="3" t="s">
        <v>32</v>
      </c>
      <c r="B35" s="21">
        <v>0</v>
      </c>
      <c r="C35" s="24">
        <f>-0.07/0.03</f>
        <v>-2.3333333333333335</v>
      </c>
      <c r="D35" s="19">
        <f t="shared" si="0"/>
        <v>-4.2333333333333334</v>
      </c>
      <c r="E35" s="24">
        <v>0</v>
      </c>
      <c r="F35" s="24">
        <v>0</v>
      </c>
      <c r="G35" s="21">
        <v>491</v>
      </c>
      <c r="H35" s="21">
        <v>491</v>
      </c>
      <c r="I35" s="21">
        <v>1998</v>
      </c>
      <c r="J35" s="21">
        <v>0</v>
      </c>
      <c r="K35" s="21">
        <v>0</v>
      </c>
      <c r="L35" s="18">
        <v>1</v>
      </c>
      <c r="M35" s="18">
        <v>1</v>
      </c>
      <c r="N35" s="21">
        <v>0.96</v>
      </c>
      <c r="O35" s="21">
        <v>0</v>
      </c>
      <c r="P35" s="21">
        <v>1</v>
      </c>
      <c r="Q35" s="21">
        <v>1</v>
      </c>
      <c r="R35" s="22">
        <v>1</v>
      </c>
    </row>
    <row r="36" spans="1:18" x14ac:dyDescent="0.25">
      <c r="A36" s="15" t="s">
        <v>123</v>
      </c>
      <c r="B36" s="18">
        <v>1</v>
      </c>
      <c r="C36" s="20">
        <v>1.86</v>
      </c>
      <c r="D36" s="19">
        <f t="shared" si="0"/>
        <v>-3.9999999999999813E-2</v>
      </c>
      <c r="E36" s="20">
        <v>0</v>
      </c>
      <c r="F36" s="20">
        <v>0</v>
      </c>
      <c r="G36" s="18">
        <v>214</v>
      </c>
      <c r="H36" s="18">
        <v>214</v>
      </c>
      <c r="I36" s="18">
        <v>1976</v>
      </c>
      <c r="J36" s="18">
        <v>1</v>
      </c>
      <c r="K36" s="21">
        <v>0</v>
      </c>
      <c r="L36" s="18">
        <v>0</v>
      </c>
      <c r="M36" s="18">
        <v>0</v>
      </c>
      <c r="N36" s="18">
        <v>0.39</v>
      </c>
      <c r="O36" s="18">
        <v>0</v>
      </c>
      <c r="P36" s="18">
        <v>0</v>
      </c>
      <c r="Q36" s="21">
        <v>0</v>
      </c>
      <c r="R36" s="22">
        <v>0</v>
      </c>
    </row>
    <row r="37" spans="1:18" x14ac:dyDescent="0.25">
      <c r="A37" s="15" t="s">
        <v>124</v>
      </c>
      <c r="B37" s="18">
        <v>1</v>
      </c>
      <c r="C37" s="20">
        <v>-2.2999999999999998</v>
      </c>
      <c r="D37" s="19">
        <f t="shared" si="0"/>
        <v>-4.1999999999999993</v>
      </c>
      <c r="E37" s="23">
        <v>1</v>
      </c>
      <c r="F37" s="23">
        <v>0</v>
      </c>
      <c r="G37" s="18">
        <v>143</v>
      </c>
      <c r="H37" s="18">
        <v>143</v>
      </c>
      <c r="I37" s="18">
        <v>1970</v>
      </c>
      <c r="J37" s="18">
        <v>1</v>
      </c>
      <c r="K37" s="21">
        <v>0</v>
      </c>
      <c r="L37" s="18">
        <v>0</v>
      </c>
      <c r="M37" s="18">
        <v>0</v>
      </c>
      <c r="N37" s="18">
        <v>0.99</v>
      </c>
      <c r="O37" s="18">
        <v>0</v>
      </c>
      <c r="P37" s="18">
        <v>0</v>
      </c>
      <c r="Q37" s="21">
        <v>0</v>
      </c>
      <c r="R37" s="22">
        <v>0</v>
      </c>
    </row>
    <row r="38" spans="1:18" x14ac:dyDescent="0.25">
      <c r="A38" s="15" t="s">
        <v>125</v>
      </c>
      <c r="B38" s="18">
        <v>0</v>
      </c>
      <c r="C38" s="20">
        <v>-2.2799999999999998</v>
      </c>
      <c r="D38" s="19">
        <f t="shared" si="0"/>
        <v>-4.18</v>
      </c>
      <c r="E38" s="23">
        <v>1</v>
      </c>
      <c r="F38" s="23">
        <v>0</v>
      </c>
      <c r="G38" s="18">
        <v>112</v>
      </c>
      <c r="H38" s="18">
        <v>112</v>
      </c>
      <c r="I38" s="18">
        <v>1970</v>
      </c>
      <c r="J38" s="18">
        <v>1</v>
      </c>
      <c r="K38" s="21">
        <v>0</v>
      </c>
      <c r="L38" s="18">
        <v>0</v>
      </c>
      <c r="M38" s="18">
        <v>0</v>
      </c>
      <c r="N38" s="18">
        <v>0.8</v>
      </c>
      <c r="O38" s="18">
        <v>0</v>
      </c>
      <c r="P38" s="18">
        <v>0</v>
      </c>
      <c r="Q38" s="21">
        <v>0</v>
      </c>
      <c r="R38" s="22">
        <v>0</v>
      </c>
    </row>
    <row r="39" spans="1:18" x14ac:dyDescent="0.25">
      <c r="A39" s="15" t="s">
        <v>227</v>
      </c>
      <c r="B39" s="18">
        <v>0</v>
      </c>
      <c r="C39" s="20">
        <v>1.58</v>
      </c>
      <c r="D39" s="19">
        <f t="shared" si="0"/>
        <v>-0.31999999999999984</v>
      </c>
      <c r="E39" s="23">
        <v>0</v>
      </c>
      <c r="F39" s="23">
        <v>0</v>
      </c>
      <c r="G39" s="18">
        <v>86</v>
      </c>
      <c r="H39" s="18">
        <v>86</v>
      </c>
      <c r="I39" s="18">
        <v>1960</v>
      </c>
      <c r="J39" s="18">
        <v>1</v>
      </c>
      <c r="K39" s="21">
        <v>0</v>
      </c>
      <c r="L39" s="18">
        <v>0</v>
      </c>
      <c r="M39" s="18">
        <v>0</v>
      </c>
      <c r="N39" s="18">
        <v>0.61</v>
      </c>
      <c r="O39" s="18">
        <v>0</v>
      </c>
      <c r="P39" s="18">
        <v>0</v>
      </c>
      <c r="Q39" s="21">
        <v>0</v>
      </c>
      <c r="R39" s="22">
        <v>0</v>
      </c>
    </row>
    <row r="40" spans="1:18" x14ac:dyDescent="0.25">
      <c r="A40" s="15" t="s">
        <v>127</v>
      </c>
      <c r="B40" s="18"/>
      <c r="C40" s="20"/>
      <c r="D40" s="19"/>
      <c r="E40" s="20">
        <v>0</v>
      </c>
      <c r="F40" s="20">
        <v>0</v>
      </c>
      <c r="G40" s="18">
        <v>319</v>
      </c>
      <c r="H40" s="18">
        <v>319</v>
      </c>
      <c r="I40" s="18">
        <v>1970</v>
      </c>
      <c r="J40" s="18">
        <v>1</v>
      </c>
      <c r="K40" s="21">
        <v>0</v>
      </c>
      <c r="L40" s="18">
        <v>0</v>
      </c>
      <c r="M40" s="18">
        <v>0</v>
      </c>
      <c r="N40" s="18"/>
      <c r="O40" s="18">
        <v>0</v>
      </c>
      <c r="P40" s="18">
        <v>0</v>
      </c>
      <c r="Q40" s="21">
        <v>0</v>
      </c>
      <c r="R40" s="22">
        <v>0</v>
      </c>
    </row>
    <row r="41" spans="1:18" x14ac:dyDescent="0.25">
      <c r="A41" s="15" t="s">
        <v>128</v>
      </c>
      <c r="B41" s="18"/>
      <c r="C41" s="20"/>
      <c r="D41" s="19"/>
      <c r="E41" s="20">
        <v>0</v>
      </c>
      <c r="F41" s="20">
        <v>0</v>
      </c>
      <c r="G41" s="18">
        <v>176</v>
      </c>
      <c r="H41" s="18">
        <v>176</v>
      </c>
      <c r="I41" s="18">
        <v>1981</v>
      </c>
      <c r="J41" s="18">
        <v>1</v>
      </c>
      <c r="K41" s="21">
        <v>0</v>
      </c>
      <c r="L41" s="18">
        <v>0</v>
      </c>
      <c r="M41" s="18">
        <v>0</v>
      </c>
      <c r="N41" s="18"/>
      <c r="O41" s="18">
        <v>0</v>
      </c>
      <c r="P41" s="18">
        <v>0</v>
      </c>
      <c r="Q41" s="21">
        <v>0</v>
      </c>
      <c r="R41" s="22">
        <v>0</v>
      </c>
    </row>
    <row r="42" spans="1:18" x14ac:dyDescent="0.25">
      <c r="A42" s="15" t="s">
        <v>129</v>
      </c>
      <c r="B42" s="18"/>
      <c r="C42" s="20"/>
      <c r="D42" s="19"/>
      <c r="E42" s="20">
        <v>0</v>
      </c>
      <c r="F42" s="20">
        <v>0</v>
      </c>
      <c r="G42" s="18">
        <v>119</v>
      </c>
      <c r="H42" s="18">
        <v>119</v>
      </c>
      <c r="I42" s="18">
        <v>1980</v>
      </c>
      <c r="J42" s="18">
        <v>1</v>
      </c>
      <c r="K42" s="21">
        <v>0</v>
      </c>
      <c r="L42" s="18">
        <v>0</v>
      </c>
      <c r="M42" s="18">
        <v>0</v>
      </c>
      <c r="N42" s="18"/>
      <c r="O42" s="18">
        <v>0</v>
      </c>
      <c r="P42" s="18">
        <v>0</v>
      </c>
      <c r="Q42" s="21">
        <v>0</v>
      </c>
      <c r="R42" s="22">
        <v>0</v>
      </c>
    </row>
    <row r="43" spans="1:18" x14ac:dyDescent="0.25">
      <c r="A43" s="15" t="s">
        <v>130</v>
      </c>
      <c r="B43" s="18">
        <v>1</v>
      </c>
      <c r="C43" s="20">
        <v>0.57999999999999996</v>
      </c>
      <c r="D43" s="19">
        <f>C43-1.9</f>
        <v>-1.3199999999999998</v>
      </c>
      <c r="E43" s="23">
        <v>0</v>
      </c>
      <c r="F43" s="23">
        <v>0</v>
      </c>
      <c r="G43" s="18">
        <v>154</v>
      </c>
      <c r="H43" s="18">
        <v>154</v>
      </c>
      <c r="I43" s="18">
        <v>1976</v>
      </c>
      <c r="J43" s="18">
        <v>1</v>
      </c>
      <c r="K43" s="21">
        <v>0</v>
      </c>
      <c r="L43" s="18">
        <v>0</v>
      </c>
      <c r="M43" s="18">
        <v>0</v>
      </c>
      <c r="N43" s="18"/>
      <c r="O43" s="18">
        <v>0</v>
      </c>
      <c r="P43" s="18">
        <v>0</v>
      </c>
      <c r="Q43" s="21">
        <v>0</v>
      </c>
      <c r="R43" s="22">
        <v>0</v>
      </c>
    </row>
    <row r="44" spans="1:18" x14ac:dyDescent="0.25">
      <c r="A44" s="15" t="s">
        <v>131</v>
      </c>
      <c r="B44" s="18">
        <v>1</v>
      </c>
      <c r="C44" s="20">
        <v>-2.85</v>
      </c>
      <c r="D44" s="19">
        <f>C44-1.9</f>
        <v>-4.75</v>
      </c>
      <c r="E44" s="20">
        <v>1</v>
      </c>
      <c r="F44" s="20">
        <v>0</v>
      </c>
      <c r="G44" s="18">
        <v>271</v>
      </c>
      <c r="H44" s="18">
        <v>271</v>
      </c>
      <c r="I44" s="18">
        <v>1989</v>
      </c>
      <c r="J44" s="18">
        <v>1</v>
      </c>
      <c r="K44" s="21">
        <v>0</v>
      </c>
      <c r="L44" s="18">
        <v>0</v>
      </c>
      <c r="M44" s="18">
        <v>0</v>
      </c>
      <c r="N44" s="18">
        <v>0.96</v>
      </c>
      <c r="O44" s="18">
        <v>0</v>
      </c>
      <c r="P44" s="18">
        <v>0</v>
      </c>
      <c r="Q44" s="21">
        <v>0</v>
      </c>
      <c r="R44" s="22">
        <v>0</v>
      </c>
    </row>
    <row r="45" spans="1:18" x14ac:dyDescent="0.25">
      <c r="A45" s="15" t="s">
        <v>132</v>
      </c>
      <c r="B45" s="18"/>
      <c r="C45" s="20"/>
      <c r="D45" s="19"/>
      <c r="E45" s="20">
        <v>0</v>
      </c>
      <c r="F45" s="20">
        <v>0</v>
      </c>
      <c r="G45" s="18">
        <v>257</v>
      </c>
      <c r="H45" s="18">
        <v>257</v>
      </c>
      <c r="I45" s="18">
        <v>1992</v>
      </c>
      <c r="J45" s="18">
        <v>1</v>
      </c>
      <c r="K45" s="21">
        <v>0</v>
      </c>
      <c r="L45" s="18">
        <v>0</v>
      </c>
      <c r="M45" s="18">
        <v>0</v>
      </c>
      <c r="N45" s="18"/>
      <c r="O45" s="18">
        <v>0</v>
      </c>
      <c r="P45" s="18">
        <v>0</v>
      </c>
      <c r="Q45" s="21">
        <v>0</v>
      </c>
      <c r="R45" s="22">
        <v>0</v>
      </c>
    </row>
    <row r="46" spans="1:18" x14ac:dyDescent="0.25">
      <c r="A46" s="15" t="s">
        <v>133</v>
      </c>
      <c r="B46" s="18"/>
      <c r="C46" s="20"/>
      <c r="D46" s="19"/>
      <c r="E46" s="20">
        <v>0</v>
      </c>
      <c r="F46" s="20">
        <v>0</v>
      </c>
      <c r="G46" s="18">
        <v>221</v>
      </c>
      <c r="H46" s="18">
        <v>221</v>
      </c>
      <c r="I46" s="18">
        <v>1992</v>
      </c>
      <c r="J46" s="18">
        <v>1</v>
      </c>
      <c r="K46" s="21">
        <v>0</v>
      </c>
      <c r="L46" s="18">
        <v>0</v>
      </c>
      <c r="M46" s="18">
        <v>0</v>
      </c>
      <c r="N46" s="18">
        <v>0.99</v>
      </c>
      <c r="O46" s="18">
        <v>0</v>
      </c>
      <c r="P46" s="18">
        <v>0</v>
      </c>
      <c r="Q46" s="21">
        <v>0</v>
      </c>
      <c r="R46" s="22">
        <v>0</v>
      </c>
    </row>
    <row r="47" spans="1:18" x14ac:dyDescent="0.25">
      <c r="A47" s="15" t="s">
        <v>134</v>
      </c>
      <c r="B47" s="18"/>
      <c r="C47" s="20"/>
      <c r="D47" s="19"/>
      <c r="E47" s="20">
        <v>0</v>
      </c>
      <c r="F47" s="20">
        <v>1</v>
      </c>
      <c r="G47" s="20">
        <v>32</v>
      </c>
      <c r="H47" s="18">
        <v>32</v>
      </c>
      <c r="I47" s="18">
        <v>1979</v>
      </c>
      <c r="J47" s="18">
        <v>0</v>
      </c>
      <c r="K47" s="21">
        <v>1</v>
      </c>
      <c r="L47" s="18">
        <v>0</v>
      </c>
      <c r="M47" s="18">
        <v>0</v>
      </c>
      <c r="N47" s="18"/>
      <c r="O47" s="18">
        <v>0</v>
      </c>
      <c r="P47" s="18">
        <v>0</v>
      </c>
      <c r="Q47" s="21">
        <v>0</v>
      </c>
      <c r="R47" s="22">
        <v>0</v>
      </c>
    </row>
    <row r="48" spans="1:18" x14ac:dyDescent="0.25">
      <c r="A48" s="15" t="s">
        <v>135</v>
      </c>
      <c r="B48" s="18"/>
      <c r="C48" s="20"/>
      <c r="D48" s="19"/>
      <c r="E48" s="20">
        <v>0</v>
      </c>
      <c r="F48" s="20">
        <v>1</v>
      </c>
      <c r="G48" s="20">
        <v>10</v>
      </c>
      <c r="H48" s="18">
        <v>10</v>
      </c>
      <c r="I48" s="18">
        <v>1987</v>
      </c>
      <c r="J48" s="18">
        <v>0</v>
      </c>
      <c r="K48" s="21">
        <v>1</v>
      </c>
      <c r="L48" s="18">
        <v>0</v>
      </c>
      <c r="M48" s="18">
        <v>0</v>
      </c>
      <c r="N48" s="18"/>
      <c r="O48" s="18">
        <v>0</v>
      </c>
      <c r="P48" s="18">
        <v>0</v>
      </c>
      <c r="Q48" s="21">
        <v>0</v>
      </c>
      <c r="R48" s="22">
        <v>0</v>
      </c>
    </row>
    <row r="49" spans="1:18" x14ac:dyDescent="0.25">
      <c r="A49" s="15" t="s">
        <v>136</v>
      </c>
      <c r="B49" s="18"/>
      <c r="C49" s="20">
        <f>0.003/0.002</f>
        <v>1.5</v>
      </c>
      <c r="D49" s="19">
        <f>C49-1.9</f>
        <v>-0.39999999999999991</v>
      </c>
      <c r="E49" s="20">
        <v>0</v>
      </c>
      <c r="F49" s="20">
        <v>1</v>
      </c>
      <c r="G49" s="20">
        <v>10</v>
      </c>
      <c r="H49" s="18">
        <v>10</v>
      </c>
      <c r="I49" s="18">
        <v>1985</v>
      </c>
      <c r="J49" s="18">
        <v>0</v>
      </c>
      <c r="K49" s="21">
        <v>1</v>
      </c>
      <c r="L49" s="18">
        <v>0</v>
      </c>
      <c r="M49" s="18">
        <v>0</v>
      </c>
      <c r="N49" s="18"/>
      <c r="O49" s="18">
        <v>0</v>
      </c>
      <c r="P49" s="18">
        <v>0</v>
      </c>
      <c r="Q49" s="21">
        <v>0</v>
      </c>
      <c r="R49" s="22">
        <v>0</v>
      </c>
    </row>
    <row r="50" spans="1:18" x14ac:dyDescent="0.25">
      <c r="A50" s="15" t="s">
        <v>138</v>
      </c>
      <c r="B50" s="18">
        <v>0</v>
      </c>
      <c r="C50" s="20">
        <v>8.0000000000000002E-3</v>
      </c>
      <c r="D50" s="19">
        <f>C50-1.9</f>
        <v>-1.8919999999999999</v>
      </c>
      <c r="E50" s="20">
        <v>0</v>
      </c>
      <c r="F50" s="20">
        <v>0</v>
      </c>
      <c r="G50" s="18">
        <v>50</v>
      </c>
      <c r="H50" s="18">
        <v>50</v>
      </c>
      <c r="I50" s="18">
        <v>1995</v>
      </c>
      <c r="J50" s="18">
        <v>0</v>
      </c>
      <c r="K50" s="21">
        <v>0</v>
      </c>
      <c r="L50" s="18">
        <v>0</v>
      </c>
      <c r="M50" s="18">
        <v>0</v>
      </c>
      <c r="N50" s="18"/>
      <c r="O50" s="18">
        <v>0</v>
      </c>
      <c r="P50" s="18">
        <v>0</v>
      </c>
      <c r="Q50" s="21">
        <v>0</v>
      </c>
      <c r="R50" s="22">
        <v>0</v>
      </c>
    </row>
    <row r="51" spans="1:18" x14ac:dyDescent="0.25">
      <c r="A51" s="15" t="s">
        <v>139</v>
      </c>
      <c r="B51" s="18">
        <v>0</v>
      </c>
      <c r="C51" s="20">
        <v>1.21</v>
      </c>
      <c r="D51" s="19">
        <f>C51-1.9</f>
        <v>-0.69</v>
      </c>
      <c r="E51" s="20">
        <v>0</v>
      </c>
      <c r="F51" s="20">
        <v>0</v>
      </c>
      <c r="G51" s="18">
        <v>76</v>
      </c>
      <c r="H51" s="18">
        <v>76</v>
      </c>
      <c r="I51" s="18">
        <v>2000</v>
      </c>
      <c r="J51" s="18">
        <v>0</v>
      </c>
      <c r="K51" s="21">
        <v>0</v>
      </c>
      <c r="L51" s="18">
        <v>0</v>
      </c>
      <c r="M51" s="18">
        <v>0</v>
      </c>
      <c r="N51" s="18"/>
      <c r="O51" s="18">
        <v>0</v>
      </c>
      <c r="P51" s="18">
        <v>0</v>
      </c>
      <c r="Q51" s="21">
        <v>0</v>
      </c>
      <c r="R51" s="22">
        <v>0</v>
      </c>
    </row>
  </sheetData>
  <phoneticPr fontId="1" type="noConversion"/>
  <pageMargins left="0.75" right="0.75" top="1" bottom="1" header="0" footer="0"/>
  <pageSetup paperSize="9" orientation="portrait" horizont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3"/>
  <sheetViews>
    <sheetView topLeftCell="B1" zoomScale="75" workbookViewId="0">
      <selection activeCell="B1" sqref="B1:P53"/>
    </sheetView>
  </sheetViews>
  <sheetFormatPr defaultColWidth="11.5546875" defaultRowHeight="13.2" x14ac:dyDescent="0.25"/>
  <cols>
    <col min="1" max="1" width="23.6640625" style="17" customWidth="1"/>
    <col min="2" max="16384" width="11.5546875" style="17"/>
  </cols>
  <sheetData>
    <row r="1" spans="1:16" x14ac:dyDescent="0.25">
      <c r="A1" s="13" t="s">
        <v>1</v>
      </c>
      <c r="B1" s="13" t="s">
        <v>229</v>
      </c>
      <c r="C1" s="13" t="s">
        <v>195</v>
      </c>
      <c r="D1" s="13" t="s">
        <v>233</v>
      </c>
      <c r="E1" s="13" t="s">
        <v>196</v>
      </c>
      <c r="F1" s="13" t="s">
        <v>231</v>
      </c>
      <c r="G1" s="13" t="s">
        <v>232</v>
      </c>
      <c r="H1" s="13" t="s">
        <v>2</v>
      </c>
      <c r="I1" s="13" t="s">
        <v>3</v>
      </c>
      <c r="J1" s="13" t="s">
        <v>0</v>
      </c>
      <c r="K1" s="13" t="s">
        <v>215</v>
      </c>
      <c r="L1" s="13" t="s">
        <v>4</v>
      </c>
      <c r="M1" s="13" t="s">
        <v>197</v>
      </c>
      <c r="N1" s="13" t="s">
        <v>230</v>
      </c>
      <c r="O1" s="13" t="s">
        <v>198</v>
      </c>
      <c r="P1" s="14" t="s">
        <v>228</v>
      </c>
    </row>
    <row r="2" spans="1:16" x14ac:dyDescent="0.25">
      <c r="A2" s="15" t="s">
        <v>15</v>
      </c>
      <c r="B2" s="18">
        <v>1</v>
      </c>
      <c r="C2" s="19">
        <v>-0.78</v>
      </c>
      <c r="D2" s="19">
        <f>C2-1.9</f>
        <v>-2.6799999999999997</v>
      </c>
      <c r="E2" s="19">
        <v>0</v>
      </c>
      <c r="F2" s="23">
        <v>0</v>
      </c>
      <c r="G2" s="18">
        <v>24</v>
      </c>
      <c r="H2" s="18">
        <v>24</v>
      </c>
      <c r="I2" s="18">
        <v>1960</v>
      </c>
      <c r="J2" s="18">
        <v>1</v>
      </c>
      <c r="K2" s="18">
        <v>0</v>
      </c>
      <c r="L2" s="18">
        <v>0.87</v>
      </c>
      <c r="M2" s="18">
        <v>0</v>
      </c>
      <c r="N2" s="18">
        <v>0</v>
      </c>
      <c r="O2" s="18">
        <v>1</v>
      </c>
      <c r="P2" s="20">
        <v>1</v>
      </c>
    </row>
    <row r="3" spans="1:16" x14ac:dyDescent="0.25">
      <c r="A3" s="3" t="s">
        <v>17</v>
      </c>
      <c r="B3" s="21">
        <v>1</v>
      </c>
      <c r="C3" s="19">
        <v>-7.4</v>
      </c>
      <c r="D3" s="19">
        <f t="shared" ref="D3:D53" si="0">C3-1.9</f>
        <v>-9.3000000000000007</v>
      </c>
      <c r="E3" s="19">
        <v>1</v>
      </c>
      <c r="F3" s="23">
        <v>0</v>
      </c>
      <c r="G3" s="21">
        <v>48</v>
      </c>
      <c r="H3" s="21">
        <v>48</v>
      </c>
      <c r="I3" s="18">
        <v>1970</v>
      </c>
      <c r="J3" s="21">
        <v>0</v>
      </c>
      <c r="K3" s="21">
        <v>0</v>
      </c>
      <c r="L3" s="21">
        <v>0.81</v>
      </c>
      <c r="M3" s="21">
        <v>0</v>
      </c>
      <c r="N3" s="21">
        <v>0</v>
      </c>
      <c r="O3" s="21">
        <v>0</v>
      </c>
      <c r="P3" s="22">
        <v>1</v>
      </c>
    </row>
    <row r="4" spans="1:16" x14ac:dyDescent="0.25">
      <c r="A4" s="3" t="s">
        <v>199</v>
      </c>
      <c r="B4" s="21">
        <v>1</v>
      </c>
      <c r="C4" s="16">
        <f>-5.77/1.5</f>
        <v>-3.8466666666666662</v>
      </c>
      <c r="D4" s="19">
        <f t="shared" si="0"/>
        <v>-5.7466666666666661</v>
      </c>
      <c r="E4" s="16">
        <v>1</v>
      </c>
      <c r="F4" s="24">
        <v>0</v>
      </c>
      <c r="G4" s="21">
        <v>37</v>
      </c>
      <c r="H4" s="21">
        <v>37</v>
      </c>
      <c r="I4" s="21">
        <v>1972</v>
      </c>
      <c r="J4" s="21">
        <v>1</v>
      </c>
      <c r="K4" s="21">
        <v>0</v>
      </c>
      <c r="L4" s="21">
        <v>0.35</v>
      </c>
      <c r="M4" s="21">
        <v>0</v>
      </c>
      <c r="N4" s="21">
        <v>0</v>
      </c>
      <c r="O4" s="21">
        <v>0</v>
      </c>
      <c r="P4" s="22">
        <v>1</v>
      </c>
    </row>
    <row r="5" spans="1:16" x14ac:dyDescent="0.25">
      <c r="A5" s="3" t="s">
        <v>200</v>
      </c>
      <c r="B5" s="21">
        <v>1</v>
      </c>
      <c r="C5" s="16">
        <f>-1.85/1.1</f>
        <v>-1.6818181818181817</v>
      </c>
      <c r="D5" s="19">
        <f t="shared" si="0"/>
        <v>-3.5818181818181816</v>
      </c>
      <c r="E5" s="16">
        <v>1</v>
      </c>
      <c r="F5" s="24">
        <v>0</v>
      </c>
      <c r="G5" s="21">
        <v>57</v>
      </c>
      <c r="H5" s="21">
        <v>57</v>
      </c>
      <c r="I5" s="21">
        <v>1972</v>
      </c>
      <c r="J5" s="21">
        <v>1</v>
      </c>
      <c r="K5" s="21">
        <v>0</v>
      </c>
      <c r="L5" s="21">
        <v>0.38</v>
      </c>
      <c r="M5" s="21">
        <v>0</v>
      </c>
      <c r="N5" s="21">
        <v>0</v>
      </c>
      <c r="O5" s="21">
        <v>0</v>
      </c>
      <c r="P5" s="22">
        <v>1</v>
      </c>
    </row>
    <row r="6" spans="1:16" x14ac:dyDescent="0.25">
      <c r="A6" s="3" t="s">
        <v>201</v>
      </c>
      <c r="B6" s="21">
        <v>1</v>
      </c>
      <c r="C6" s="16">
        <f>-16.04/1.5</f>
        <v>-10.693333333333333</v>
      </c>
      <c r="D6" s="19">
        <f t="shared" si="0"/>
        <v>-12.593333333333334</v>
      </c>
      <c r="E6" s="16">
        <v>1</v>
      </c>
      <c r="F6" s="24">
        <v>0</v>
      </c>
      <c r="G6" s="21">
        <v>20</v>
      </c>
      <c r="H6" s="21">
        <v>20</v>
      </c>
      <c r="I6" s="21">
        <v>1972</v>
      </c>
      <c r="J6" s="21">
        <v>1</v>
      </c>
      <c r="K6" s="21">
        <v>0</v>
      </c>
      <c r="L6" s="21">
        <v>0.67</v>
      </c>
      <c r="M6" s="21">
        <v>0</v>
      </c>
      <c r="N6" s="21">
        <v>0</v>
      </c>
      <c r="O6" s="21">
        <v>0</v>
      </c>
      <c r="P6" s="22">
        <v>1</v>
      </c>
    </row>
    <row r="7" spans="1:16" x14ac:dyDescent="0.25">
      <c r="A7" s="3" t="s">
        <v>202</v>
      </c>
      <c r="B7" s="21">
        <v>1</v>
      </c>
      <c r="C7" s="16">
        <f>-2.22/1.09</f>
        <v>-2.0366972477064222</v>
      </c>
      <c r="D7" s="19">
        <f t="shared" si="0"/>
        <v>-3.9366972477064222</v>
      </c>
      <c r="E7" s="16">
        <v>1</v>
      </c>
      <c r="F7" s="24">
        <v>0</v>
      </c>
      <c r="G7" s="21">
        <v>15</v>
      </c>
      <c r="H7" s="21">
        <v>15</v>
      </c>
      <c r="I7" s="21">
        <v>1972</v>
      </c>
      <c r="J7" s="21">
        <v>1</v>
      </c>
      <c r="K7" s="21">
        <v>0</v>
      </c>
      <c r="L7" s="21">
        <v>0.63</v>
      </c>
      <c r="M7" s="21">
        <v>0</v>
      </c>
      <c r="N7" s="21">
        <v>0</v>
      </c>
      <c r="O7" s="21">
        <v>0</v>
      </c>
      <c r="P7" s="22">
        <v>1</v>
      </c>
    </row>
    <row r="8" spans="1:16" x14ac:dyDescent="0.25">
      <c r="A8" s="3" t="s">
        <v>20</v>
      </c>
      <c r="B8" s="21">
        <v>1</v>
      </c>
      <c r="C8" s="21">
        <v>1.5</v>
      </c>
      <c r="D8" s="19">
        <f t="shared" si="0"/>
        <v>-0.39999999999999991</v>
      </c>
      <c r="E8" s="21">
        <v>0</v>
      </c>
      <c r="F8" s="22">
        <v>0</v>
      </c>
      <c r="G8" s="21">
        <v>53</v>
      </c>
      <c r="H8" s="21">
        <v>53</v>
      </c>
      <c r="I8" s="21">
        <v>1970</v>
      </c>
      <c r="J8" s="21">
        <v>1</v>
      </c>
      <c r="K8" s="21">
        <v>0</v>
      </c>
      <c r="L8" s="21">
        <v>0.18</v>
      </c>
      <c r="M8" s="21">
        <v>0</v>
      </c>
      <c r="N8" s="21">
        <v>0</v>
      </c>
      <c r="O8" s="21">
        <v>0</v>
      </c>
      <c r="P8" s="22">
        <v>1</v>
      </c>
    </row>
    <row r="9" spans="1:16" x14ac:dyDescent="0.25">
      <c r="A9" s="3" t="s">
        <v>203</v>
      </c>
      <c r="B9" s="21">
        <v>1</v>
      </c>
      <c r="C9" s="16">
        <v>-2.75</v>
      </c>
      <c r="D9" s="19">
        <f t="shared" si="0"/>
        <v>-4.6500000000000004</v>
      </c>
      <c r="E9" s="16">
        <v>1</v>
      </c>
      <c r="F9" s="24">
        <v>0</v>
      </c>
      <c r="G9" s="21">
        <v>103</v>
      </c>
      <c r="H9" s="21">
        <v>103</v>
      </c>
      <c r="I9" s="21">
        <v>1970</v>
      </c>
      <c r="J9" s="21">
        <v>0</v>
      </c>
      <c r="K9" s="21">
        <v>0</v>
      </c>
      <c r="L9" s="21">
        <v>0.65</v>
      </c>
      <c r="M9" s="21">
        <v>0</v>
      </c>
      <c r="N9" s="21">
        <v>0</v>
      </c>
      <c r="O9" s="21">
        <v>0</v>
      </c>
      <c r="P9" s="22">
        <v>1</v>
      </c>
    </row>
    <row r="10" spans="1:16" x14ac:dyDescent="0.25">
      <c r="A10" s="3" t="s">
        <v>204</v>
      </c>
      <c r="B10" s="21">
        <v>0</v>
      </c>
      <c r="C10" s="16">
        <v>-4.16</v>
      </c>
      <c r="D10" s="19">
        <f t="shared" si="0"/>
        <v>-6.0600000000000005</v>
      </c>
      <c r="E10" s="16">
        <v>1</v>
      </c>
      <c r="F10" s="24">
        <v>0</v>
      </c>
      <c r="G10" s="21">
        <v>103</v>
      </c>
      <c r="H10" s="21">
        <v>103</v>
      </c>
      <c r="I10" s="21">
        <v>1970</v>
      </c>
      <c r="J10" s="21">
        <v>0</v>
      </c>
      <c r="K10" s="21">
        <v>0</v>
      </c>
      <c r="L10" s="21">
        <v>0.64</v>
      </c>
      <c r="M10" s="21">
        <v>0</v>
      </c>
      <c r="N10" s="21">
        <v>0</v>
      </c>
      <c r="O10" s="21">
        <v>0</v>
      </c>
      <c r="P10" s="22">
        <v>1</v>
      </c>
    </row>
    <row r="11" spans="1:16" x14ac:dyDescent="0.25">
      <c r="A11" s="3" t="s">
        <v>205</v>
      </c>
      <c r="B11" s="18">
        <v>0</v>
      </c>
      <c r="C11" s="21">
        <f>-0.17/0.09</f>
        <v>-1.8888888888888891</v>
      </c>
      <c r="D11" s="19">
        <f t="shared" si="0"/>
        <v>-3.7888888888888888</v>
      </c>
      <c r="E11" s="21">
        <v>0</v>
      </c>
      <c r="F11" s="22">
        <v>0</v>
      </c>
      <c r="G11" s="21">
        <v>70</v>
      </c>
      <c r="H11" s="21">
        <v>70</v>
      </c>
      <c r="I11" s="21">
        <v>1974</v>
      </c>
      <c r="J11" s="21">
        <v>1</v>
      </c>
      <c r="K11" s="21">
        <v>0</v>
      </c>
      <c r="L11" s="21">
        <v>0.88</v>
      </c>
      <c r="M11" s="21">
        <v>0</v>
      </c>
      <c r="N11" s="21">
        <v>0</v>
      </c>
      <c r="O11" s="21">
        <v>0</v>
      </c>
      <c r="P11" s="22">
        <v>1</v>
      </c>
    </row>
    <row r="12" spans="1:16" x14ac:dyDescent="0.25">
      <c r="A12" s="3" t="s">
        <v>206</v>
      </c>
      <c r="B12" s="18">
        <v>0</v>
      </c>
      <c r="C12" s="21">
        <f>-0.24/0.11</f>
        <v>-2.1818181818181817</v>
      </c>
      <c r="D12" s="19">
        <f t="shared" si="0"/>
        <v>-4.081818181818182</v>
      </c>
      <c r="E12" s="21">
        <v>1</v>
      </c>
      <c r="F12" s="22">
        <v>0</v>
      </c>
      <c r="G12" s="21">
        <v>55</v>
      </c>
      <c r="H12" s="21">
        <v>55</v>
      </c>
      <c r="I12" s="21">
        <v>1974</v>
      </c>
      <c r="J12" s="21">
        <v>1</v>
      </c>
      <c r="K12" s="21">
        <v>0</v>
      </c>
      <c r="L12" s="21">
        <v>0.93</v>
      </c>
      <c r="M12" s="21">
        <v>0</v>
      </c>
      <c r="N12" s="21">
        <v>0</v>
      </c>
      <c r="O12" s="21">
        <v>0</v>
      </c>
      <c r="P12" s="22">
        <v>1</v>
      </c>
    </row>
    <row r="13" spans="1:16" x14ac:dyDescent="0.25">
      <c r="A13" s="3" t="s">
        <v>207</v>
      </c>
      <c r="B13" s="18">
        <v>0</v>
      </c>
      <c r="C13" s="21">
        <f>-0.12/0.07</f>
        <v>-1.714285714285714</v>
      </c>
      <c r="D13" s="19">
        <f t="shared" si="0"/>
        <v>-3.6142857142857139</v>
      </c>
      <c r="E13" s="21">
        <v>0</v>
      </c>
      <c r="F13" s="22">
        <v>0</v>
      </c>
      <c r="G13" s="21">
        <v>112</v>
      </c>
      <c r="H13" s="21">
        <v>112</v>
      </c>
      <c r="I13" s="21">
        <v>1974</v>
      </c>
      <c r="J13" s="21">
        <v>1</v>
      </c>
      <c r="K13" s="21">
        <v>0</v>
      </c>
      <c r="L13" s="21">
        <v>0.92</v>
      </c>
      <c r="M13" s="21">
        <v>1</v>
      </c>
      <c r="N13" s="21">
        <v>1</v>
      </c>
      <c r="O13" s="21">
        <v>0</v>
      </c>
      <c r="P13" s="22">
        <v>1</v>
      </c>
    </row>
    <row r="14" spans="1:16" x14ac:dyDescent="0.25">
      <c r="A14" s="3" t="s">
        <v>208</v>
      </c>
      <c r="B14" s="18">
        <v>0</v>
      </c>
      <c r="C14" s="21">
        <f>-0.26/0.11</f>
        <v>-2.3636363636363638</v>
      </c>
      <c r="D14" s="19">
        <f t="shared" si="0"/>
        <v>-4.2636363636363637</v>
      </c>
      <c r="E14" s="21">
        <v>1</v>
      </c>
      <c r="F14" s="22">
        <v>0</v>
      </c>
      <c r="G14" s="21">
        <v>65</v>
      </c>
      <c r="H14" s="21">
        <v>65</v>
      </c>
      <c r="I14" s="21">
        <v>1974</v>
      </c>
      <c r="J14" s="21">
        <v>1</v>
      </c>
      <c r="K14" s="21">
        <v>0</v>
      </c>
      <c r="L14" s="21">
        <v>0.94</v>
      </c>
      <c r="M14" s="21">
        <v>1</v>
      </c>
      <c r="N14" s="21">
        <v>1</v>
      </c>
      <c r="O14" s="21">
        <v>0</v>
      </c>
      <c r="P14" s="22">
        <v>1</v>
      </c>
    </row>
    <row r="15" spans="1:16" x14ac:dyDescent="0.25">
      <c r="A15" s="3" t="s">
        <v>23</v>
      </c>
      <c r="B15" s="21">
        <v>0</v>
      </c>
      <c r="C15" s="16">
        <f>-0.32/0.09</f>
        <v>-3.5555555555555558</v>
      </c>
      <c r="D15" s="19">
        <f t="shared" si="0"/>
        <v>-5.4555555555555557</v>
      </c>
      <c r="E15" s="16">
        <v>1</v>
      </c>
      <c r="F15" s="24">
        <v>0</v>
      </c>
      <c r="G15" s="21">
        <v>132</v>
      </c>
      <c r="H15" s="21">
        <v>132</v>
      </c>
      <c r="I15" s="21">
        <v>1981</v>
      </c>
      <c r="J15" s="21">
        <v>0</v>
      </c>
      <c r="K15" s="21">
        <v>0</v>
      </c>
      <c r="L15" s="21">
        <v>0.88</v>
      </c>
      <c r="M15" s="21">
        <v>0</v>
      </c>
      <c r="N15" s="21">
        <v>0</v>
      </c>
      <c r="O15" s="21">
        <v>0</v>
      </c>
      <c r="P15" s="22">
        <v>1</v>
      </c>
    </row>
    <row r="16" spans="1:16" x14ac:dyDescent="0.25">
      <c r="A16" s="3" t="s">
        <v>24</v>
      </c>
      <c r="B16" s="21">
        <v>0</v>
      </c>
      <c r="C16" s="24">
        <v>-5.8640390586217626</v>
      </c>
      <c r="D16" s="19">
        <f t="shared" si="0"/>
        <v>-7.764039058621762</v>
      </c>
      <c r="E16" s="24">
        <v>0</v>
      </c>
      <c r="F16" s="24">
        <v>1</v>
      </c>
      <c r="G16" s="24">
        <v>305</v>
      </c>
      <c r="H16" s="21">
        <v>610</v>
      </c>
      <c r="I16" s="21">
        <v>1983</v>
      </c>
      <c r="J16" s="21">
        <v>0</v>
      </c>
      <c r="K16" s="21">
        <v>1</v>
      </c>
      <c r="L16" s="21">
        <v>0.92</v>
      </c>
      <c r="M16" s="21">
        <v>1</v>
      </c>
      <c r="N16" s="21">
        <v>1</v>
      </c>
      <c r="O16" s="21">
        <v>0</v>
      </c>
      <c r="P16" s="22">
        <v>1</v>
      </c>
    </row>
    <row r="17" spans="1:16" x14ac:dyDescent="0.25">
      <c r="A17" s="3" t="s">
        <v>25</v>
      </c>
      <c r="B17" s="21">
        <v>1</v>
      </c>
      <c r="C17" s="22">
        <v>-14</v>
      </c>
      <c r="D17" s="19">
        <f t="shared" si="0"/>
        <v>-15.9</v>
      </c>
      <c r="E17" s="22">
        <v>0</v>
      </c>
      <c r="F17" s="22">
        <v>0</v>
      </c>
      <c r="G17" s="21">
        <v>261</v>
      </c>
      <c r="H17" s="21">
        <v>261</v>
      </c>
      <c r="I17" s="21">
        <v>1974</v>
      </c>
      <c r="J17" s="21">
        <v>1</v>
      </c>
      <c r="K17" s="21">
        <v>0</v>
      </c>
      <c r="L17" s="21">
        <v>0.43</v>
      </c>
      <c r="M17" s="21">
        <v>1</v>
      </c>
      <c r="N17" s="21">
        <v>1</v>
      </c>
      <c r="O17" s="21">
        <v>0</v>
      </c>
      <c r="P17" s="22">
        <v>1</v>
      </c>
    </row>
    <row r="18" spans="1:16" x14ac:dyDescent="0.25">
      <c r="A18" s="3" t="s">
        <v>209</v>
      </c>
      <c r="B18" s="21">
        <v>0</v>
      </c>
      <c r="C18" s="24">
        <v>-11.036662068058426</v>
      </c>
      <c r="D18" s="19">
        <f t="shared" si="0"/>
        <v>-12.936662068058427</v>
      </c>
      <c r="E18" s="22">
        <v>0</v>
      </c>
      <c r="F18" s="22">
        <v>1</v>
      </c>
      <c r="G18" s="22">
        <v>335</v>
      </c>
      <c r="H18" s="21">
        <v>1460</v>
      </c>
      <c r="I18" s="16">
        <v>1984</v>
      </c>
      <c r="J18" s="21">
        <v>0</v>
      </c>
      <c r="K18" s="21">
        <v>1</v>
      </c>
      <c r="L18" s="21">
        <v>0.56999999999999995</v>
      </c>
      <c r="M18" s="21">
        <v>1</v>
      </c>
      <c r="N18" s="21">
        <v>1</v>
      </c>
      <c r="O18" s="21">
        <v>0</v>
      </c>
      <c r="P18" s="22">
        <v>1</v>
      </c>
    </row>
    <row r="19" spans="1:16" x14ac:dyDescent="0.25">
      <c r="A19" s="3" t="s">
        <v>210</v>
      </c>
      <c r="B19" s="21">
        <v>0</v>
      </c>
      <c r="C19" s="24">
        <v>-1.6524937372540167</v>
      </c>
      <c r="D19" s="19">
        <f t="shared" si="0"/>
        <v>-3.5524937372540166</v>
      </c>
      <c r="E19" s="22">
        <v>0</v>
      </c>
      <c r="F19" s="22">
        <v>0</v>
      </c>
      <c r="G19" s="21">
        <v>335</v>
      </c>
      <c r="H19" s="21">
        <v>335</v>
      </c>
      <c r="I19" s="16">
        <v>1984</v>
      </c>
      <c r="J19" s="21">
        <v>0</v>
      </c>
      <c r="K19" s="21">
        <v>1</v>
      </c>
      <c r="L19" s="21">
        <v>0.46</v>
      </c>
      <c r="M19" s="21">
        <v>1</v>
      </c>
      <c r="N19" s="21">
        <v>1</v>
      </c>
      <c r="O19" s="21">
        <v>0</v>
      </c>
      <c r="P19" s="22">
        <v>1</v>
      </c>
    </row>
    <row r="20" spans="1:16" x14ac:dyDescent="0.25">
      <c r="A20" s="3" t="s">
        <v>211</v>
      </c>
      <c r="B20" s="21">
        <v>0</v>
      </c>
      <c r="C20" s="24">
        <v>-2.6691050522337041</v>
      </c>
      <c r="D20" s="19">
        <f t="shared" si="0"/>
        <v>-4.569105052233704</v>
      </c>
      <c r="E20" s="22">
        <v>0</v>
      </c>
      <c r="F20" s="22">
        <v>0</v>
      </c>
      <c r="G20" s="21">
        <v>323</v>
      </c>
      <c r="H20" s="21">
        <v>323</v>
      </c>
      <c r="I20" s="16">
        <v>1985</v>
      </c>
      <c r="J20" s="21">
        <v>0</v>
      </c>
      <c r="K20" s="21">
        <v>1</v>
      </c>
      <c r="L20" s="21">
        <v>0.52</v>
      </c>
      <c r="M20" s="21">
        <v>1</v>
      </c>
      <c r="N20" s="21">
        <v>1</v>
      </c>
      <c r="O20" s="21">
        <v>0</v>
      </c>
      <c r="P20" s="22">
        <v>1</v>
      </c>
    </row>
    <row r="21" spans="1:16" x14ac:dyDescent="0.25">
      <c r="A21" s="3" t="s">
        <v>212</v>
      </c>
      <c r="B21" s="21">
        <v>0</v>
      </c>
      <c r="C21" s="24">
        <v>-2.6512805779337785</v>
      </c>
      <c r="D21" s="19">
        <f t="shared" si="0"/>
        <v>-4.5512805779337784</v>
      </c>
      <c r="E21" s="22">
        <v>0</v>
      </c>
      <c r="F21" s="22">
        <v>0</v>
      </c>
      <c r="G21" s="21">
        <v>323</v>
      </c>
      <c r="H21" s="21">
        <v>323</v>
      </c>
      <c r="I21" s="16">
        <v>1986</v>
      </c>
      <c r="J21" s="21">
        <v>0</v>
      </c>
      <c r="K21" s="21">
        <v>1</v>
      </c>
      <c r="L21" s="21">
        <v>0.49</v>
      </c>
      <c r="M21" s="21">
        <v>1</v>
      </c>
      <c r="N21" s="21">
        <v>1</v>
      </c>
      <c r="O21" s="21">
        <v>0</v>
      </c>
      <c r="P21" s="22">
        <v>1</v>
      </c>
    </row>
    <row r="22" spans="1:16" x14ac:dyDescent="0.25">
      <c r="A22" s="3" t="s">
        <v>213</v>
      </c>
      <c r="B22" s="21">
        <v>0</v>
      </c>
      <c r="C22" s="24">
        <v>1.060218506063491</v>
      </c>
      <c r="D22" s="19">
        <f t="shared" si="0"/>
        <v>-0.83978149393650892</v>
      </c>
      <c r="E22" s="22">
        <v>0</v>
      </c>
      <c r="F22" s="22">
        <v>0</v>
      </c>
      <c r="G22" s="21">
        <v>305</v>
      </c>
      <c r="H22" s="21">
        <v>305</v>
      </c>
      <c r="I22" s="16">
        <v>1987</v>
      </c>
      <c r="J22" s="21">
        <v>0</v>
      </c>
      <c r="K22" s="21">
        <v>1</v>
      </c>
      <c r="L22" s="21">
        <v>0.47</v>
      </c>
      <c r="M22" s="21">
        <v>1</v>
      </c>
      <c r="N22" s="21">
        <v>1</v>
      </c>
      <c r="O22" s="21">
        <v>0</v>
      </c>
      <c r="P22" s="22">
        <v>1</v>
      </c>
    </row>
    <row r="23" spans="1:16" x14ac:dyDescent="0.25">
      <c r="A23" s="3" t="s">
        <v>214</v>
      </c>
      <c r="B23" s="21">
        <v>0</v>
      </c>
      <c r="C23" s="24">
        <v>-0.12942728027525585</v>
      </c>
      <c r="D23" s="19">
        <f t="shared" si="0"/>
        <v>-2.0294272802752555</v>
      </c>
      <c r="E23" s="22">
        <v>0</v>
      </c>
      <c r="F23" s="22">
        <v>0</v>
      </c>
      <c r="G23" s="21">
        <v>165</v>
      </c>
      <c r="H23" s="21">
        <v>165</v>
      </c>
      <c r="I23" s="16">
        <v>1988</v>
      </c>
      <c r="J23" s="21">
        <v>0</v>
      </c>
      <c r="K23" s="21">
        <v>1</v>
      </c>
      <c r="L23" s="21">
        <v>0.51</v>
      </c>
      <c r="M23" s="21">
        <v>1</v>
      </c>
      <c r="N23" s="21">
        <v>1</v>
      </c>
      <c r="O23" s="21">
        <v>0</v>
      </c>
      <c r="P23" s="22">
        <v>1</v>
      </c>
    </row>
    <row r="24" spans="1:16" x14ac:dyDescent="0.25">
      <c r="A24" s="3" t="s">
        <v>234</v>
      </c>
      <c r="B24" s="21">
        <v>0</v>
      </c>
      <c r="C24" s="24">
        <v>-62.078915356552493</v>
      </c>
      <c r="D24" s="19">
        <f t="shared" si="0"/>
        <v>-63.978915356552491</v>
      </c>
      <c r="E24" s="22">
        <v>1</v>
      </c>
      <c r="F24" s="22">
        <v>1</v>
      </c>
      <c r="G24" s="21">
        <v>335</v>
      </c>
      <c r="H24" s="21">
        <f>763+322</f>
        <v>1085</v>
      </c>
      <c r="I24" s="16">
        <v>1984</v>
      </c>
      <c r="J24" s="21">
        <v>0</v>
      </c>
      <c r="K24" s="21">
        <v>1</v>
      </c>
      <c r="L24" s="21"/>
      <c r="M24" s="21">
        <v>1</v>
      </c>
      <c r="N24" s="21">
        <v>1</v>
      </c>
      <c r="O24" s="21">
        <v>0</v>
      </c>
      <c r="P24" s="22">
        <v>1</v>
      </c>
    </row>
    <row r="25" spans="1:16" x14ac:dyDescent="0.25">
      <c r="A25" s="3" t="s">
        <v>216</v>
      </c>
      <c r="B25" s="21">
        <v>0</v>
      </c>
      <c r="C25" s="24">
        <v>-5.41</v>
      </c>
      <c r="D25" s="19">
        <f t="shared" si="0"/>
        <v>-7.3100000000000005</v>
      </c>
      <c r="E25" s="24">
        <v>1</v>
      </c>
      <c r="F25" s="24">
        <v>1</v>
      </c>
      <c r="G25" s="24">
        <v>48</v>
      </c>
      <c r="H25" s="21">
        <f>48*3</f>
        <v>144</v>
      </c>
      <c r="I25" s="21">
        <v>1993</v>
      </c>
      <c r="J25" s="21">
        <v>0</v>
      </c>
      <c r="K25" s="21">
        <v>0</v>
      </c>
      <c r="L25" s="21">
        <v>0.81</v>
      </c>
      <c r="M25" s="21">
        <v>0</v>
      </c>
      <c r="N25" s="21">
        <v>0</v>
      </c>
      <c r="O25" s="21">
        <v>1</v>
      </c>
      <c r="P25" s="22">
        <v>1</v>
      </c>
    </row>
    <row r="26" spans="1:16" x14ac:dyDescent="0.25">
      <c r="A26" s="3" t="s">
        <v>217</v>
      </c>
      <c r="B26" s="21">
        <v>0</v>
      </c>
      <c r="C26" s="24">
        <v>-2.69</v>
      </c>
      <c r="D26" s="19">
        <f t="shared" si="0"/>
        <v>-4.59</v>
      </c>
      <c r="E26" s="24">
        <v>1</v>
      </c>
      <c r="F26" s="24">
        <v>0</v>
      </c>
      <c r="G26" s="21">
        <v>48</v>
      </c>
      <c r="H26" s="21">
        <v>48</v>
      </c>
      <c r="I26" s="21">
        <v>1993</v>
      </c>
      <c r="J26" s="21">
        <v>0</v>
      </c>
      <c r="K26" s="21">
        <v>0</v>
      </c>
      <c r="L26" s="21">
        <v>0.87</v>
      </c>
      <c r="M26" s="21">
        <v>0</v>
      </c>
      <c r="N26" s="21">
        <v>0</v>
      </c>
      <c r="O26" s="21">
        <v>1</v>
      </c>
      <c r="P26" s="22">
        <v>1</v>
      </c>
    </row>
    <row r="27" spans="1:16" x14ac:dyDescent="0.25">
      <c r="A27" s="3" t="s">
        <v>218</v>
      </c>
      <c r="B27" s="21">
        <v>0</v>
      </c>
      <c r="C27" s="24">
        <v>-3.32</v>
      </c>
      <c r="D27" s="19">
        <f t="shared" si="0"/>
        <v>-5.22</v>
      </c>
      <c r="E27" s="24">
        <v>1</v>
      </c>
      <c r="F27" s="24">
        <v>0</v>
      </c>
      <c r="G27" s="21">
        <v>48</v>
      </c>
      <c r="H27" s="21">
        <v>48</v>
      </c>
      <c r="I27" s="21">
        <v>1994</v>
      </c>
      <c r="J27" s="21">
        <v>0</v>
      </c>
      <c r="K27" s="21">
        <v>0</v>
      </c>
      <c r="L27" s="21">
        <v>0.87</v>
      </c>
      <c r="M27" s="21">
        <v>0</v>
      </c>
      <c r="N27" s="21">
        <v>0</v>
      </c>
      <c r="O27" s="21">
        <v>1</v>
      </c>
      <c r="P27" s="22">
        <v>1</v>
      </c>
    </row>
    <row r="28" spans="1:16" x14ac:dyDescent="0.25">
      <c r="A28" s="3" t="s">
        <v>219</v>
      </c>
      <c r="B28" s="21">
        <v>0</v>
      </c>
      <c r="C28" s="24">
        <v>-3.15</v>
      </c>
      <c r="D28" s="19">
        <f t="shared" si="0"/>
        <v>-5.05</v>
      </c>
      <c r="E28" s="24">
        <v>1</v>
      </c>
      <c r="F28" s="24">
        <v>0</v>
      </c>
      <c r="G28" s="21">
        <v>48</v>
      </c>
      <c r="H28" s="21">
        <v>48</v>
      </c>
      <c r="I28" s="21">
        <v>1995</v>
      </c>
      <c r="J28" s="21">
        <v>0</v>
      </c>
      <c r="K28" s="21">
        <v>0</v>
      </c>
      <c r="L28" s="21">
        <v>0.82</v>
      </c>
      <c r="M28" s="21">
        <v>0</v>
      </c>
      <c r="N28" s="21">
        <v>0</v>
      </c>
      <c r="O28" s="21">
        <v>1</v>
      </c>
      <c r="P28" s="22">
        <v>1</v>
      </c>
    </row>
    <row r="29" spans="1:16" x14ac:dyDescent="0.25">
      <c r="A29" s="3" t="s">
        <v>29</v>
      </c>
      <c r="B29" s="21">
        <v>0</v>
      </c>
      <c r="C29" s="24">
        <f>-0.23/0.16</f>
        <v>-1.4375</v>
      </c>
      <c r="D29" s="19">
        <f t="shared" si="0"/>
        <v>-3.3374999999999999</v>
      </c>
      <c r="E29" s="24">
        <v>0</v>
      </c>
      <c r="F29" s="24">
        <v>0</v>
      </c>
      <c r="G29" s="21">
        <v>110</v>
      </c>
      <c r="H29" s="21">
        <v>110</v>
      </c>
      <c r="I29" s="21">
        <v>1997</v>
      </c>
      <c r="J29" s="21">
        <v>1</v>
      </c>
      <c r="K29" s="21">
        <v>0</v>
      </c>
      <c r="L29" s="21">
        <v>0.74</v>
      </c>
      <c r="M29" s="21">
        <v>0</v>
      </c>
      <c r="N29" s="21">
        <v>0</v>
      </c>
      <c r="O29" s="21">
        <v>1</v>
      </c>
      <c r="P29" s="22">
        <v>1</v>
      </c>
    </row>
    <row r="30" spans="1:16" x14ac:dyDescent="0.25">
      <c r="A30" s="3" t="s">
        <v>30</v>
      </c>
      <c r="B30" s="21">
        <v>0</v>
      </c>
      <c r="C30" s="24">
        <v>-2.1800000000000002</v>
      </c>
      <c r="D30" s="19">
        <f t="shared" si="0"/>
        <v>-4.08</v>
      </c>
      <c r="E30" s="24">
        <v>0</v>
      </c>
      <c r="F30" s="24">
        <v>0</v>
      </c>
      <c r="G30" s="21">
        <v>85</v>
      </c>
      <c r="H30" s="21">
        <v>85</v>
      </c>
      <c r="I30" s="21">
        <v>1996</v>
      </c>
      <c r="J30" s="21">
        <v>0</v>
      </c>
      <c r="K30" s="21">
        <v>0</v>
      </c>
      <c r="L30" s="21">
        <v>0.93</v>
      </c>
      <c r="M30" s="21">
        <v>0</v>
      </c>
      <c r="N30" s="21">
        <v>1</v>
      </c>
      <c r="O30" s="21">
        <v>1</v>
      </c>
      <c r="P30" s="22">
        <v>1</v>
      </c>
    </row>
    <row r="31" spans="1:16" x14ac:dyDescent="0.25">
      <c r="A31" s="3" t="s">
        <v>5</v>
      </c>
      <c r="B31" s="21">
        <v>1</v>
      </c>
      <c r="C31" s="22">
        <v>1.38</v>
      </c>
      <c r="D31" s="19">
        <f t="shared" si="0"/>
        <v>-0.52</v>
      </c>
      <c r="E31" s="22">
        <v>0</v>
      </c>
      <c r="F31" s="22">
        <v>0</v>
      </c>
      <c r="G31" s="21">
        <v>115</v>
      </c>
      <c r="H31" s="21">
        <v>115</v>
      </c>
      <c r="I31" s="21">
        <v>1989</v>
      </c>
      <c r="J31" s="21">
        <v>0</v>
      </c>
      <c r="K31" s="21">
        <v>0</v>
      </c>
      <c r="L31" s="21">
        <v>0.21</v>
      </c>
      <c r="M31" s="21">
        <v>0</v>
      </c>
      <c r="N31" s="21">
        <v>0</v>
      </c>
      <c r="O31" s="21">
        <v>0</v>
      </c>
      <c r="P31" s="22">
        <v>1</v>
      </c>
    </row>
    <row r="32" spans="1:16" x14ac:dyDescent="0.25">
      <c r="A32" s="3" t="s">
        <v>220</v>
      </c>
      <c r="B32" s="21">
        <v>0</v>
      </c>
      <c r="C32" s="24">
        <v>-0.5</v>
      </c>
      <c r="D32" s="19">
        <f t="shared" si="0"/>
        <v>-2.4</v>
      </c>
      <c r="E32" s="24">
        <v>0</v>
      </c>
      <c r="F32" s="24">
        <v>0</v>
      </c>
      <c r="G32" s="21">
        <v>186</v>
      </c>
      <c r="H32" s="21">
        <v>186</v>
      </c>
      <c r="I32" s="21">
        <v>2000</v>
      </c>
      <c r="J32" s="21">
        <v>0</v>
      </c>
      <c r="K32" s="21">
        <v>0</v>
      </c>
      <c r="L32" s="21">
        <v>0.97</v>
      </c>
      <c r="M32" s="21">
        <v>0</v>
      </c>
      <c r="N32" s="21">
        <v>0</v>
      </c>
      <c r="O32" s="21">
        <v>1</v>
      </c>
      <c r="P32" s="22">
        <v>1</v>
      </c>
    </row>
    <row r="33" spans="1:16" x14ac:dyDescent="0.25">
      <c r="A33" s="3" t="s">
        <v>221</v>
      </c>
      <c r="B33" s="21">
        <v>0</v>
      </c>
      <c r="C33" s="24">
        <v>0.7</v>
      </c>
      <c r="D33" s="19">
        <f t="shared" si="0"/>
        <v>-1.2</v>
      </c>
      <c r="E33" s="24">
        <v>0</v>
      </c>
      <c r="F33" s="24">
        <v>0</v>
      </c>
      <c r="G33" s="21">
        <v>121</v>
      </c>
      <c r="H33" s="21">
        <v>121</v>
      </c>
      <c r="I33" s="21">
        <v>2000</v>
      </c>
      <c r="J33" s="21">
        <v>0</v>
      </c>
      <c r="K33" s="21">
        <v>0</v>
      </c>
      <c r="L33" s="21">
        <v>0.92</v>
      </c>
      <c r="M33" s="21">
        <v>0</v>
      </c>
      <c r="N33" s="21">
        <v>0</v>
      </c>
      <c r="O33" s="21">
        <v>1</v>
      </c>
      <c r="P33" s="22">
        <v>1</v>
      </c>
    </row>
    <row r="34" spans="1:16" x14ac:dyDescent="0.25">
      <c r="A34" s="3" t="s">
        <v>222</v>
      </c>
      <c r="B34" s="21">
        <v>0</v>
      </c>
      <c r="C34" s="24">
        <v>-0.95</v>
      </c>
      <c r="D34" s="19">
        <f t="shared" si="0"/>
        <v>-2.8499999999999996</v>
      </c>
      <c r="E34" s="24">
        <v>0</v>
      </c>
      <c r="F34" s="24">
        <v>0</v>
      </c>
      <c r="G34" s="21">
        <v>147</v>
      </c>
      <c r="H34" s="21">
        <v>147</v>
      </c>
      <c r="I34" s="21">
        <v>2000</v>
      </c>
      <c r="J34" s="21">
        <v>0</v>
      </c>
      <c r="K34" s="21">
        <v>0</v>
      </c>
      <c r="L34" s="21">
        <v>0.94</v>
      </c>
      <c r="M34" s="21">
        <v>0</v>
      </c>
      <c r="N34" s="21">
        <v>0</v>
      </c>
      <c r="O34" s="21">
        <v>1</v>
      </c>
      <c r="P34" s="22">
        <v>1</v>
      </c>
    </row>
    <row r="35" spans="1:16" x14ac:dyDescent="0.25">
      <c r="A35" s="3" t="s">
        <v>223</v>
      </c>
      <c r="B35" s="21">
        <v>0</v>
      </c>
      <c r="C35" s="24">
        <v>1.1599999999999999</v>
      </c>
      <c r="D35" s="19">
        <f t="shared" si="0"/>
        <v>-0.74</v>
      </c>
      <c r="E35" s="24">
        <v>0</v>
      </c>
      <c r="F35" s="24">
        <v>0</v>
      </c>
      <c r="G35" s="21">
        <v>39</v>
      </c>
      <c r="H35" s="21">
        <v>39</v>
      </c>
      <c r="I35" s="21">
        <v>2000</v>
      </c>
      <c r="J35" s="21">
        <v>0</v>
      </c>
      <c r="K35" s="21">
        <v>0</v>
      </c>
      <c r="L35" s="21">
        <v>0.98</v>
      </c>
      <c r="M35" s="21">
        <v>0</v>
      </c>
      <c r="N35" s="21">
        <v>0</v>
      </c>
      <c r="O35" s="21">
        <v>1</v>
      </c>
      <c r="P35" s="22">
        <v>1</v>
      </c>
    </row>
    <row r="36" spans="1:16" x14ac:dyDescent="0.25">
      <c r="A36" s="3" t="s">
        <v>224</v>
      </c>
      <c r="B36" s="18">
        <v>0</v>
      </c>
      <c r="C36" s="22">
        <v>-2.41</v>
      </c>
      <c r="D36" s="19">
        <f t="shared" si="0"/>
        <v>-4.3100000000000005</v>
      </c>
      <c r="E36" s="22">
        <v>1</v>
      </c>
      <c r="F36" s="22">
        <v>0</v>
      </c>
      <c r="G36" s="21">
        <v>125</v>
      </c>
      <c r="H36" s="21">
        <v>125</v>
      </c>
      <c r="I36" s="21">
        <v>2000</v>
      </c>
      <c r="J36" s="21">
        <v>0</v>
      </c>
      <c r="K36" s="21">
        <v>0</v>
      </c>
      <c r="L36" s="21">
        <v>0.98</v>
      </c>
      <c r="M36" s="21">
        <v>0</v>
      </c>
      <c r="N36" s="21">
        <v>1</v>
      </c>
      <c r="O36" s="21">
        <v>1</v>
      </c>
      <c r="P36" s="22">
        <v>1</v>
      </c>
    </row>
    <row r="37" spans="1:16" x14ac:dyDescent="0.25">
      <c r="A37" s="3" t="s">
        <v>32</v>
      </c>
      <c r="B37" s="21">
        <v>0</v>
      </c>
      <c r="C37" s="24">
        <f>-0.07/0.03</f>
        <v>-2.3333333333333335</v>
      </c>
      <c r="D37" s="19">
        <f t="shared" si="0"/>
        <v>-4.2333333333333334</v>
      </c>
      <c r="E37" s="24">
        <v>0</v>
      </c>
      <c r="F37" s="24">
        <v>0</v>
      </c>
      <c r="G37" s="21">
        <v>491</v>
      </c>
      <c r="H37" s="21">
        <v>491</v>
      </c>
      <c r="I37" s="21">
        <v>1998</v>
      </c>
      <c r="J37" s="21">
        <v>0</v>
      </c>
      <c r="K37" s="21">
        <v>0</v>
      </c>
      <c r="L37" s="21">
        <v>0.96</v>
      </c>
      <c r="M37" s="21">
        <v>0</v>
      </c>
      <c r="N37" s="21">
        <v>1</v>
      </c>
      <c r="O37" s="21">
        <v>1</v>
      </c>
      <c r="P37" s="22">
        <v>1</v>
      </c>
    </row>
    <row r="38" spans="1:16" x14ac:dyDescent="0.25">
      <c r="A38" s="15" t="s">
        <v>123</v>
      </c>
      <c r="B38" s="18">
        <v>1</v>
      </c>
      <c r="C38" s="20">
        <v>1.86</v>
      </c>
      <c r="D38" s="19">
        <f t="shared" si="0"/>
        <v>-3.9999999999999813E-2</v>
      </c>
      <c r="E38" s="20">
        <v>0</v>
      </c>
      <c r="F38" s="20">
        <v>0</v>
      </c>
      <c r="G38" s="18">
        <v>214</v>
      </c>
      <c r="H38" s="18">
        <v>214</v>
      </c>
      <c r="I38" s="18">
        <v>1976</v>
      </c>
      <c r="J38" s="18">
        <v>1</v>
      </c>
      <c r="K38" s="21">
        <v>0</v>
      </c>
      <c r="L38" s="18">
        <v>0.39</v>
      </c>
      <c r="M38" s="18">
        <v>0</v>
      </c>
      <c r="N38" s="18">
        <v>0</v>
      </c>
      <c r="O38" s="21">
        <v>0</v>
      </c>
      <c r="P38" s="22">
        <v>0</v>
      </c>
    </row>
    <row r="39" spans="1:16" x14ac:dyDescent="0.25">
      <c r="A39" s="15" t="s">
        <v>124</v>
      </c>
      <c r="B39" s="18">
        <v>1</v>
      </c>
      <c r="C39" s="20">
        <v>-2.2999999999999998</v>
      </c>
      <c r="D39" s="19">
        <f t="shared" si="0"/>
        <v>-4.1999999999999993</v>
      </c>
      <c r="E39" s="23">
        <v>1</v>
      </c>
      <c r="F39" s="23">
        <v>0</v>
      </c>
      <c r="G39" s="18">
        <v>143</v>
      </c>
      <c r="H39" s="18">
        <v>143</v>
      </c>
      <c r="I39" s="18">
        <v>1970</v>
      </c>
      <c r="J39" s="18">
        <v>1</v>
      </c>
      <c r="K39" s="21">
        <v>0</v>
      </c>
      <c r="L39" s="18">
        <v>0.99</v>
      </c>
      <c r="M39" s="18">
        <v>0</v>
      </c>
      <c r="N39" s="18">
        <v>0</v>
      </c>
      <c r="O39" s="21">
        <v>0</v>
      </c>
      <c r="P39" s="22">
        <v>0</v>
      </c>
    </row>
    <row r="40" spans="1:16" x14ac:dyDescent="0.25">
      <c r="A40" s="15" t="s">
        <v>125</v>
      </c>
      <c r="B40" s="18">
        <v>0</v>
      </c>
      <c r="C40" s="20">
        <v>-2.2799999999999998</v>
      </c>
      <c r="D40" s="19">
        <f t="shared" si="0"/>
        <v>-4.18</v>
      </c>
      <c r="E40" s="23">
        <v>1</v>
      </c>
      <c r="F40" s="23">
        <v>0</v>
      </c>
      <c r="G40" s="18">
        <v>112</v>
      </c>
      <c r="H40" s="18">
        <v>112</v>
      </c>
      <c r="I40" s="18">
        <v>1970</v>
      </c>
      <c r="J40" s="18">
        <v>1</v>
      </c>
      <c r="K40" s="21">
        <v>0</v>
      </c>
      <c r="L40" s="18">
        <v>0.8</v>
      </c>
      <c r="M40" s="18">
        <v>0</v>
      </c>
      <c r="N40" s="18">
        <v>0</v>
      </c>
      <c r="O40" s="21">
        <v>0</v>
      </c>
      <c r="P40" s="22">
        <v>0</v>
      </c>
    </row>
    <row r="41" spans="1:16" x14ac:dyDescent="0.25">
      <c r="A41" s="15" t="s">
        <v>227</v>
      </c>
      <c r="B41" s="18">
        <v>0</v>
      </c>
      <c r="C41" s="20">
        <v>1.58</v>
      </c>
      <c r="D41" s="19">
        <f t="shared" si="0"/>
        <v>-0.31999999999999984</v>
      </c>
      <c r="E41" s="23">
        <v>0</v>
      </c>
      <c r="F41" s="23">
        <v>0</v>
      </c>
      <c r="G41" s="18">
        <v>86</v>
      </c>
      <c r="H41" s="18">
        <v>86</v>
      </c>
      <c r="I41" s="18">
        <v>1960</v>
      </c>
      <c r="J41" s="18">
        <v>1</v>
      </c>
      <c r="K41" s="21">
        <v>0</v>
      </c>
      <c r="L41" s="18">
        <v>0.61</v>
      </c>
      <c r="M41" s="18">
        <v>0</v>
      </c>
      <c r="N41" s="18">
        <v>0</v>
      </c>
      <c r="O41" s="21">
        <v>0</v>
      </c>
      <c r="P41" s="22">
        <v>0</v>
      </c>
    </row>
    <row r="42" spans="1:16" x14ac:dyDescent="0.25">
      <c r="A42" s="15" t="s">
        <v>127</v>
      </c>
      <c r="B42" s="18"/>
      <c r="C42" s="20"/>
      <c r="D42" s="19"/>
      <c r="E42" s="20">
        <v>0</v>
      </c>
      <c r="F42" s="20">
        <v>0</v>
      </c>
      <c r="G42" s="18">
        <v>319</v>
      </c>
      <c r="H42" s="18">
        <v>319</v>
      </c>
      <c r="I42" s="18">
        <v>1970</v>
      </c>
      <c r="J42" s="18">
        <v>1</v>
      </c>
      <c r="K42" s="21">
        <v>0</v>
      </c>
      <c r="L42" s="18"/>
      <c r="M42" s="18">
        <v>0</v>
      </c>
      <c r="N42" s="18">
        <v>0</v>
      </c>
      <c r="O42" s="21">
        <v>0</v>
      </c>
      <c r="P42" s="22">
        <v>0</v>
      </c>
    </row>
    <row r="43" spans="1:16" x14ac:dyDescent="0.25">
      <c r="A43" s="15" t="s">
        <v>128</v>
      </c>
      <c r="B43" s="18"/>
      <c r="C43" s="20"/>
      <c r="D43" s="19"/>
      <c r="E43" s="20">
        <v>0</v>
      </c>
      <c r="F43" s="20">
        <v>0</v>
      </c>
      <c r="G43" s="18">
        <v>176</v>
      </c>
      <c r="H43" s="18">
        <v>176</v>
      </c>
      <c r="I43" s="18">
        <v>1981</v>
      </c>
      <c r="J43" s="18">
        <v>1</v>
      </c>
      <c r="K43" s="21">
        <v>0</v>
      </c>
      <c r="L43" s="18"/>
      <c r="M43" s="18">
        <v>0</v>
      </c>
      <c r="N43" s="18">
        <v>0</v>
      </c>
      <c r="O43" s="21">
        <v>0</v>
      </c>
      <c r="P43" s="22">
        <v>0</v>
      </c>
    </row>
    <row r="44" spans="1:16" x14ac:dyDescent="0.25">
      <c r="A44" s="15" t="s">
        <v>129</v>
      </c>
      <c r="B44" s="18"/>
      <c r="C44" s="20"/>
      <c r="D44" s="19"/>
      <c r="E44" s="20">
        <v>0</v>
      </c>
      <c r="F44" s="20">
        <v>0</v>
      </c>
      <c r="G44" s="18">
        <v>119</v>
      </c>
      <c r="H44" s="18">
        <v>119</v>
      </c>
      <c r="I44" s="18">
        <v>1980</v>
      </c>
      <c r="J44" s="18">
        <v>1</v>
      </c>
      <c r="K44" s="21">
        <v>0</v>
      </c>
      <c r="L44" s="18"/>
      <c r="M44" s="18">
        <v>0</v>
      </c>
      <c r="N44" s="18">
        <v>0</v>
      </c>
      <c r="O44" s="21">
        <v>0</v>
      </c>
      <c r="P44" s="22">
        <v>0</v>
      </c>
    </row>
    <row r="45" spans="1:16" x14ac:dyDescent="0.25">
      <c r="A45" s="15" t="s">
        <v>130</v>
      </c>
      <c r="B45" s="18">
        <v>1</v>
      </c>
      <c r="C45" s="20">
        <v>0.57999999999999996</v>
      </c>
      <c r="D45" s="19">
        <f t="shared" si="0"/>
        <v>-1.3199999999999998</v>
      </c>
      <c r="E45" s="23">
        <v>0</v>
      </c>
      <c r="F45" s="23">
        <v>0</v>
      </c>
      <c r="G45" s="18">
        <v>154</v>
      </c>
      <c r="H45" s="18">
        <v>154</v>
      </c>
      <c r="I45" s="18">
        <v>1976</v>
      </c>
      <c r="J45" s="18">
        <v>1</v>
      </c>
      <c r="K45" s="21">
        <v>0</v>
      </c>
      <c r="L45" s="18"/>
      <c r="M45" s="18">
        <v>0</v>
      </c>
      <c r="N45" s="18">
        <v>0</v>
      </c>
      <c r="O45" s="21">
        <v>0</v>
      </c>
      <c r="P45" s="22">
        <v>0</v>
      </c>
    </row>
    <row r="46" spans="1:16" x14ac:dyDescent="0.25">
      <c r="A46" s="15" t="s">
        <v>131</v>
      </c>
      <c r="B46" s="18">
        <v>1</v>
      </c>
      <c r="C46" s="20">
        <v>-2.85</v>
      </c>
      <c r="D46" s="19">
        <f t="shared" si="0"/>
        <v>-4.75</v>
      </c>
      <c r="E46" s="20">
        <v>1</v>
      </c>
      <c r="F46" s="20">
        <v>0</v>
      </c>
      <c r="G46" s="18">
        <v>271</v>
      </c>
      <c r="H46" s="18">
        <v>271</v>
      </c>
      <c r="I46" s="18">
        <v>1989</v>
      </c>
      <c r="J46" s="18">
        <v>1</v>
      </c>
      <c r="K46" s="21">
        <v>0</v>
      </c>
      <c r="L46" s="18">
        <v>0.96</v>
      </c>
      <c r="M46" s="18">
        <v>0</v>
      </c>
      <c r="N46" s="18">
        <v>0</v>
      </c>
      <c r="O46" s="21">
        <v>0</v>
      </c>
      <c r="P46" s="22">
        <v>0</v>
      </c>
    </row>
    <row r="47" spans="1:16" x14ac:dyDescent="0.25">
      <c r="A47" s="15" t="s">
        <v>132</v>
      </c>
      <c r="B47" s="18"/>
      <c r="C47" s="20"/>
      <c r="D47" s="19"/>
      <c r="E47" s="20">
        <v>0</v>
      </c>
      <c r="F47" s="20">
        <v>0</v>
      </c>
      <c r="G47" s="18">
        <v>257</v>
      </c>
      <c r="H47" s="18">
        <v>257</v>
      </c>
      <c r="I47" s="18">
        <v>1992</v>
      </c>
      <c r="J47" s="18">
        <v>1</v>
      </c>
      <c r="K47" s="21">
        <v>0</v>
      </c>
      <c r="L47" s="18"/>
      <c r="M47" s="18">
        <v>0</v>
      </c>
      <c r="N47" s="18">
        <v>0</v>
      </c>
      <c r="O47" s="21">
        <v>0</v>
      </c>
      <c r="P47" s="22">
        <v>0</v>
      </c>
    </row>
    <row r="48" spans="1:16" x14ac:dyDescent="0.25">
      <c r="A48" s="15" t="s">
        <v>133</v>
      </c>
      <c r="B48" s="18"/>
      <c r="C48" s="20"/>
      <c r="D48" s="19"/>
      <c r="E48" s="20">
        <v>0</v>
      </c>
      <c r="F48" s="20">
        <v>0</v>
      </c>
      <c r="G48" s="18">
        <v>221</v>
      </c>
      <c r="H48" s="18">
        <v>221</v>
      </c>
      <c r="I48" s="18">
        <v>1992</v>
      </c>
      <c r="J48" s="18">
        <v>1</v>
      </c>
      <c r="K48" s="21">
        <v>0</v>
      </c>
      <c r="L48" s="18">
        <v>0.99</v>
      </c>
      <c r="M48" s="18">
        <v>0</v>
      </c>
      <c r="N48" s="18">
        <v>0</v>
      </c>
      <c r="O48" s="21">
        <v>0</v>
      </c>
      <c r="P48" s="22">
        <v>0</v>
      </c>
    </row>
    <row r="49" spans="1:16" x14ac:dyDescent="0.25">
      <c r="A49" s="15" t="s">
        <v>134</v>
      </c>
      <c r="B49" s="18"/>
      <c r="C49" s="20"/>
      <c r="D49" s="19"/>
      <c r="E49" s="20">
        <v>0</v>
      </c>
      <c r="F49" s="20">
        <v>1</v>
      </c>
      <c r="G49" s="20">
        <v>32</v>
      </c>
      <c r="H49" s="18">
        <v>32</v>
      </c>
      <c r="I49" s="18">
        <v>1979</v>
      </c>
      <c r="J49" s="18">
        <v>0</v>
      </c>
      <c r="K49" s="21">
        <v>1</v>
      </c>
      <c r="L49" s="18"/>
      <c r="M49" s="18">
        <v>0</v>
      </c>
      <c r="N49" s="18">
        <v>0</v>
      </c>
      <c r="O49" s="21">
        <v>0</v>
      </c>
      <c r="P49" s="22">
        <v>0</v>
      </c>
    </row>
    <row r="50" spans="1:16" x14ac:dyDescent="0.25">
      <c r="A50" s="15" t="s">
        <v>135</v>
      </c>
      <c r="B50" s="18"/>
      <c r="C50" s="20"/>
      <c r="D50" s="19"/>
      <c r="E50" s="20">
        <v>0</v>
      </c>
      <c r="F50" s="20">
        <v>1</v>
      </c>
      <c r="G50" s="20">
        <v>10</v>
      </c>
      <c r="H50" s="18">
        <v>10</v>
      </c>
      <c r="I50" s="18">
        <v>1987</v>
      </c>
      <c r="J50" s="18">
        <v>0</v>
      </c>
      <c r="K50" s="21">
        <v>1</v>
      </c>
      <c r="L50" s="18"/>
      <c r="M50" s="18">
        <v>0</v>
      </c>
      <c r="N50" s="18">
        <v>0</v>
      </c>
      <c r="O50" s="21">
        <v>0</v>
      </c>
      <c r="P50" s="22">
        <v>0</v>
      </c>
    </row>
    <row r="51" spans="1:16" x14ac:dyDescent="0.25">
      <c r="A51" s="15" t="s">
        <v>136</v>
      </c>
      <c r="B51" s="18"/>
      <c r="C51" s="20">
        <f>0.003/0.002</f>
        <v>1.5</v>
      </c>
      <c r="D51" s="19">
        <f t="shared" si="0"/>
        <v>-0.39999999999999991</v>
      </c>
      <c r="E51" s="20">
        <v>0</v>
      </c>
      <c r="F51" s="20">
        <v>1</v>
      </c>
      <c r="G51" s="20">
        <v>10</v>
      </c>
      <c r="H51" s="18">
        <v>10</v>
      </c>
      <c r="I51" s="18">
        <v>1985</v>
      </c>
      <c r="J51" s="18">
        <v>0</v>
      </c>
      <c r="K51" s="21">
        <v>1</v>
      </c>
      <c r="L51" s="18"/>
      <c r="M51" s="18">
        <v>0</v>
      </c>
      <c r="N51" s="18">
        <v>0</v>
      </c>
      <c r="O51" s="21">
        <v>0</v>
      </c>
      <c r="P51" s="22">
        <v>0</v>
      </c>
    </row>
    <row r="52" spans="1:16" x14ac:dyDescent="0.25">
      <c r="A52" s="15" t="s">
        <v>138</v>
      </c>
      <c r="B52" s="18">
        <v>0</v>
      </c>
      <c r="C52" s="20">
        <v>8.0000000000000002E-3</v>
      </c>
      <c r="D52" s="19">
        <f t="shared" si="0"/>
        <v>-1.8919999999999999</v>
      </c>
      <c r="E52" s="20">
        <v>0</v>
      </c>
      <c r="F52" s="20">
        <v>0</v>
      </c>
      <c r="G52" s="18">
        <v>50</v>
      </c>
      <c r="H52" s="18">
        <v>50</v>
      </c>
      <c r="I52" s="18">
        <v>1995</v>
      </c>
      <c r="J52" s="18">
        <v>0</v>
      </c>
      <c r="K52" s="21">
        <v>0</v>
      </c>
      <c r="L52" s="18"/>
      <c r="M52" s="18">
        <v>0</v>
      </c>
      <c r="N52" s="18">
        <v>0</v>
      </c>
      <c r="O52" s="21">
        <v>0</v>
      </c>
      <c r="P52" s="22">
        <v>0</v>
      </c>
    </row>
    <row r="53" spans="1:16" x14ac:dyDescent="0.25">
      <c r="A53" s="15" t="s">
        <v>139</v>
      </c>
      <c r="B53" s="18">
        <v>0</v>
      </c>
      <c r="C53" s="20">
        <v>1.21</v>
      </c>
      <c r="D53" s="19">
        <f t="shared" si="0"/>
        <v>-0.69</v>
      </c>
      <c r="E53" s="20">
        <v>0</v>
      </c>
      <c r="F53" s="20">
        <v>0</v>
      </c>
      <c r="G53" s="18">
        <v>76</v>
      </c>
      <c r="H53" s="18">
        <v>76</v>
      </c>
      <c r="I53" s="18">
        <v>2000</v>
      </c>
      <c r="J53" s="18">
        <v>0</v>
      </c>
      <c r="K53" s="21">
        <v>0</v>
      </c>
      <c r="L53" s="18"/>
      <c r="M53" s="18">
        <v>0</v>
      </c>
      <c r="N53" s="18">
        <v>0</v>
      </c>
      <c r="O53" s="21">
        <v>0</v>
      </c>
      <c r="P53" s="22">
        <v>0</v>
      </c>
    </row>
  </sheetData>
  <phoneticPr fontId="1" type="noConversion"/>
  <pageMargins left="0.75" right="0.75" top="1" bottom="1" header="0" footer="0"/>
  <pageSetup paperSize="9" orientation="portrait" horizont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8"/>
  <sheetViews>
    <sheetView topLeftCell="A16" zoomScale="90" workbookViewId="0">
      <selection activeCell="C39" sqref="C39"/>
    </sheetView>
  </sheetViews>
  <sheetFormatPr defaultColWidth="11.44140625" defaultRowHeight="10.199999999999999" x14ac:dyDescent="0.2"/>
  <cols>
    <col min="1" max="1" width="22.109375" style="2" customWidth="1"/>
    <col min="2" max="2" width="23.109375" style="2" customWidth="1"/>
    <col min="3" max="4" width="14.109375" style="2" customWidth="1"/>
    <col min="5" max="5" width="9.44140625" style="2" customWidth="1"/>
    <col min="6" max="6" width="7.5546875" style="2" customWidth="1"/>
    <col min="7" max="8" width="9.88671875" style="2" customWidth="1"/>
    <col min="9" max="11" width="10.5546875" style="2" customWidth="1"/>
    <col min="12" max="12" width="34.5546875" style="2" customWidth="1"/>
    <col min="13" max="16384" width="11.44140625" style="2"/>
  </cols>
  <sheetData>
    <row r="1" spans="1:12" s="1" customFormat="1" x14ac:dyDescent="0.2">
      <c r="A1" s="4" t="s">
        <v>1</v>
      </c>
      <c r="B1" s="4" t="s">
        <v>48</v>
      </c>
      <c r="C1" s="4" t="s">
        <v>195</v>
      </c>
      <c r="D1" s="4" t="s">
        <v>196</v>
      </c>
      <c r="E1" s="4" t="s">
        <v>2</v>
      </c>
      <c r="F1" s="4" t="s">
        <v>3</v>
      </c>
      <c r="G1" s="4" t="s">
        <v>0</v>
      </c>
      <c r="H1" s="4" t="s">
        <v>215</v>
      </c>
      <c r="I1" s="4" t="s">
        <v>4</v>
      </c>
      <c r="J1" s="4" t="s">
        <v>197</v>
      </c>
      <c r="K1" s="4" t="s">
        <v>198</v>
      </c>
      <c r="L1" s="4" t="s">
        <v>45</v>
      </c>
    </row>
    <row r="2" spans="1:12" s="1" customFormat="1" ht="30.6" x14ac:dyDescent="0.2">
      <c r="A2" s="5" t="s">
        <v>15</v>
      </c>
      <c r="B2" s="5">
        <v>1</v>
      </c>
      <c r="C2" s="6">
        <v>0.78</v>
      </c>
      <c r="D2" s="6">
        <v>0</v>
      </c>
      <c r="E2" s="5">
        <v>24</v>
      </c>
      <c r="F2" s="5">
        <v>1960</v>
      </c>
      <c r="G2" s="5">
        <v>1</v>
      </c>
      <c r="H2" s="5">
        <v>0</v>
      </c>
      <c r="I2" s="5">
        <v>0.87</v>
      </c>
      <c r="J2" s="5">
        <v>0</v>
      </c>
      <c r="K2" s="5">
        <v>1</v>
      </c>
      <c r="L2" s="5" t="s">
        <v>103</v>
      </c>
    </row>
    <row r="3" spans="1:12" x14ac:dyDescent="0.2">
      <c r="A3" s="7" t="s">
        <v>6</v>
      </c>
      <c r="B3" s="7">
        <v>1</v>
      </c>
      <c r="C3" s="5"/>
      <c r="D3" s="5">
        <v>0</v>
      </c>
      <c r="E3" s="7">
        <v>22</v>
      </c>
      <c r="F3" s="5">
        <v>1970</v>
      </c>
      <c r="G3" s="7">
        <v>1</v>
      </c>
      <c r="H3" s="7">
        <v>0</v>
      </c>
      <c r="I3" s="7"/>
      <c r="J3" s="7"/>
      <c r="K3" s="7"/>
      <c r="L3" s="7">
        <v>0</v>
      </c>
    </row>
    <row r="4" spans="1:12" ht="56.25" customHeight="1" x14ac:dyDescent="0.2">
      <c r="A4" s="7" t="s">
        <v>17</v>
      </c>
      <c r="B4" s="7">
        <v>1</v>
      </c>
      <c r="C4" s="6">
        <v>7.4</v>
      </c>
      <c r="D4" s="6">
        <v>1</v>
      </c>
      <c r="E4" s="7">
        <v>48</v>
      </c>
      <c r="F4" s="5">
        <v>1970</v>
      </c>
      <c r="G4" s="7">
        <v>0</v>
      </c>
      <c r="H4" s="7">
        <v>0</v>
      </c>
      <c r="I4" s="7">
        <v>0.81</v>
      </c>
      <c r="J4" s="7">
        <v>0</v>
      </c>
      <c r="K4" s="7">
        <v>0</v>
      </c>
      <c r="L4" s="5" t="s">
        <v>59</v>
      </c>
    </row>
    <row r="5" spans="1:12" x14ac:dyDescent="0.2">
      <c r="A5" s="7" t="s">
        <v>199</v>
      </c>
      <c r="B5" s="7">
        <v>1</v>
      </c>
      <c r="C5" s="11">
        <f>5.77/1.5</f>
        <v>3.8466666666666662</v>
      </c>
      <c r="D5" s="8">
        <v>1</v>
      </c>
      <c r="E5" s="7">
        <v>37</v>
      </c>
      <c r="F5" s="7">
        <v>1972</v>
      </c>
      <c r="G5" s="7">
        <v>1</v>
      </c>
      <c r="H5" s="7">
        <v>0</v>
      </c>
      <c r="I5" s="7">
        <v>0.35</v>
      </c>
      <c r="J5" s="7">
        <v>0</v>
      </c>
      <c r="K5" s="7">
        <v>0</v>
      </c>
      <c r="L5" s="7" t="s">
        <v>47</v>
      </c>
    </row>
    <row r="6" spans="1:12" x14ac:dyDescent="0.2">
      <c r="A6" s="7" t="s">
        <v>200</v>
      </c>
      <c r="B6" s="7">
        <v>1</v>
      </c>
      <c r="C6" s="11">
        <f>1.85/1.1</f>
        <v>1.6818181818181817</v>
      </c>
      <c r="D6" s="8">
        <v>1</v>
      </c>
      <c r="E6" s="7">
        <v>57</v>
      </c>
      <c r="F6" s="7">
        <v>1972</v>
      </c>
      <c r="G6" s="7">
        <v>1</v>
      </c>
      <c r="H6" s="7">
        <v>0</v>
      </c>
      <c r="I6" s="7">
        <v>0.38</v>
      </c>
      <c r="J6" s="7">
        <v>0</v>
      </c>
      <c r="K6" s="7">
        <v>0</v>
      </c>
      <c r="L6" s="7" t="s">
        <v>47</v>
      </c>
    </row>
    <row r="7" spans="1:12" x14ac:dyDescent="0.2">
      <c r="A7" s="7" t="s">
        <v>201</v>
      </c>
      <c r="B7" s="7">
        <v>1</v>
      </c>
      <c r="C7" s="11">
        <f>16.04/1.5</f>
        <v>10.693333333333333</v>
      </c>
      <c r="D7" s="8">
        <v>1</v>
      </c>
      <c r="E7" s="7">
        <v>20</v>
      </c>
      <c r="F7" s="7">
        <v>1972</v>
      </c>
      <c r="G7" s="7">
        <v>1</v>
      </c>
      <c r="H7" s="7">
        <v>0</v>
      </c>
      <c r="I7" s="7">
        <v>0.67</v>
      </c>
      <c r="J7" s="7">
        <v>0</v>
      </c>
      <c r="K7" s="7">
        <v>0</v>
      </c>
      <c r="L7" s="7" t="s">
        <v>47</v>
      </c>
    </row>
    <row r="8" spans="1:12" x14ac:dyDescent="0.2">
      <c r="A8" s="7" t="s">
        <v>202</v>
      </c>
      <c r="B8" s="7">
        <v>1</v>
      </c>
      <c r="C8" s="11">
        <f>2.22/1.09</f>
        <v>2.0366972477064222</v>
      </c>
      <c r="D8" s="8">
        <v>1</v>
      </c>
      <c r="E8" s="7">
        <v>15</v>
      </c>
      <c r="F8" s="7">
        <v>1972</v>
      </c>
      <c r="G8" s="7">
        <v>1</v>
      </c>
      <c r="H8" s="7">
        <v>0</v>
      </c>
      <c r="I8" s="7">
        <v>0.63</v>
      </c>
      <c r="J8" s="7">
        <v>0</v>
      </c>
      <c r="K8" s="7">
        <v>0</v>
      </c>
      <c r="L8" s="7" t="s">
        <v>56</v>
      </c>
    </row>
    <row r="9" spans="1:12" ht="20.399999999999999" x14ac:dyDescent="0.2">
      <c r="A9" s="7" t="s">
        <v>20</v>
      </c>
      <c r="B9" s="7">
        <v>1</v>
      </c>
      <c r="C9" s="7">
        <v>1.5</v>
      </c>
      <c r="D9" s="7">
        <v>0</v>
      </c>
      <c r="E9" s="7">
        <v>53</v>
      </c>
      <c r="F9" s="7">
        <v>1970</v>
      </c>
      <c r="G9" s="7">
        <v>1</v>
      </c>
      <c r="H9" s="7">
        <v>0</v>
      </c>
      <c r="I9" s="7">
        <v>0.18</v>
      </c>
      <c r="J9" s="7">
        <v>0</v>
      </c>
      <c r="K9" s="7">
        <v>0</v>
      </c>
      <c r="L9" s="5" t="s">
        <v>62</v>
      </c>
    </row>
    <row r="10" spans="1:12" x14ac:dyDescent="0.2">
      <c r="A10" s="7" t="s">
        <v>203</v>
      </c>
      <c r="B10" s="7">
        <v>1</v>
      </c>
      <c r="C10" s="8">
        <v>2.75</v>
      </c>
      <c r="D10" s="8">
        <v>1</v>
      </c>
      <c r="E10" s="7">
        <v>103</v>
      </c>
      <c r="F10" s="7">
        <v>1970</v>
      </c>
      <c r="G10" s="7">
        <v>0</v>
      </c>
      <c r="H10" s="7">
        <v>0</v>
      </c>
      <c r="I10" s="7">
        <v>0.65</v>
      </c>
      <c r="J10" s="7">
        <v>0</v>
      </c>
      <c r="K10" s="7">
        <v>0</v>
      </c>
      <c r="L10" s="7"/>
    </row>
    <row r="11" spans="1:12" x14ac:dyDescent="0.2">
      <c r="A11" s="7" t="s">
        <v>204</v>
      </c>
      <c r="B11" s="7">
        <v>0</v>
      </c>
      <c r="C11" s="8">
        <v>4.16</v>
      </c>
      <c r="D11" s="8">
        <v>1</v>
      </c>
      <c r="E11" s="7">
        <v>103</v>
      </c>
      <c r="F11" s="7">
        <v>1970</v>
      </c>
      <c r="G11" s="7">
        <v>0</v>
      </c>
      <c r="H11" s="7">
        <v>0</v>
      </c>
      <c r="I11" s="7">
        <v>0.64</v>
      </c>
      <c r="J11" s="7">
        <v>0</v>
      </c>
      <c r="K11" s="7">
        <v>0</v>
      </c>
      <c r="L11" s="5"/>
    </row>
    <row r="12" spans="1:12" x14ac:dyDescent="0.2">
      <c r="A12" s="7" t="s">
        <v>205</v>
      </c>
      <c r="B12" s="5">
        <v>0</v>
      </c>
      <c r="C12" s="12">
        <f>0.17/0.09</f>
        <v>1.8888888888888891</v>
      </c>
      <c r="D12" s="7">
        <v>0</v>
      </c>
      <c r="E12" s="7">
        <v>70</v>
      </c>
      <c r="F12" s="7">
        <v>1974</v>
      </c>
      <c r="G12" s="7">
        <v>1</v>
      </c>
      <c r="H12" s="7">
        <v>0</v>
      </c>
      <c r="I12" s="7">
        <v>0.88</v>
      </c>
      <c r="J12" s="7">
        <v>0</v>
      </c>
      <c r="K12" s="7">
        <v>0</v>
      </c>
      <c r="L12" s="7"/>
    </row>
    <row r="13" spans="1:12" x14ac:dyDescent="0.2">
      <c r="A13" s="7" t="s">
        <v>206</v>
      </c>
      <c r="B13" s="5">
        <v>0</v>
      </c>
      <c r="C13" s="12">
        <f>0.24/0.11</f>
        <v>2.1818181818181817</v>
      </c>
      <c r="D13" s="7">
        <v>1</v>
      </c>
      <c r="E13" s="7">
        <v>55</v>
      </c>
      <c r="F13" s="7">
        <v>1974</v>
      </c>
      <c r="G13" s="7">
        <v>1</v>
      </c>
      <c r="H13" s="7">
        <v>0</v>
      </c>
      <c r="I13" s="7">
        <v>0.93</v>
      </c>
      <c r="J13" s="7">
        <v>0</v>
      </c>
      <c r="K13" s="7">
        <v>0</v>
      </c>
      <c r="L13" s="5"/>
    </row>
    <row r="14" spans="1:12" x14ac:dyDescent="0.2">
      <c r="A14" s="7" t="s">
        <v>207</v>
      </c>
      <c r="B14" s="5">
        <v>0</v>
      </c>
      <c r="C14" s="12">
        <f>0.12/0.07</f>
        <v>1.714285714285714</v>
      </c>
      <c r="D14" s="7">
        <v>0</v>
      </c>
      <c r="E14" s="7">
        <v>112</v>
      </c>
      <c r="F14" s="7">
        <v>1974</v>
      </c>
      <c r="G14" s="7">
        <v>1</v>
      </c>
      <c r="H14" s="7">
        <v>0</v>
      </c>
      <c r="I14" s="7">
        <v>0.92</v>
      </c>
      <c r="J14" s="7">
        <v>1</v>
      </c>
      <c r="K14" s="7">
        <v>0</v>
      </c>
      <c r="L14" s="5"/>
    </row>
    <row r="15" spans="1:12" x14ac:dyDescent="0.2">
      <c r="A15" s="7" t="s">
        <v>208</v>
      </c>
      <c r="B15" s="5">
        <v>0</v>
      </c>
      <c r="C15" s="12">
        <f>0.26/0.11</f>
        <v>2.3636363636363638</v>
      </c>
      <c r="D15" s="7">
        <v>1</v>
      </c>
      <c r="E15" s="7">
        <v>65</v>
      </c>
      <c r="F15" s="7">
        <v>1974</v>
      </c>
      <c r="G15" s="7">
        <v>1</v>
      </c>
      <c r="H15" s="7">
        <v>0</v>
      </c>
      <c r="I15" s="7">
        <v>0.94</v>
      </c>
      <c r="J15" s="7">
        <v>1</v>
      </c>
      <c r="K15" s="7">
        <v>0</v>
      </c>
      <c r="L15" s="5"/>
    </row>
    <row r="16" spans="1:12" ht="30.6" x14ac:dyDescent="0.2">
      <c r="A16" s="7" t="s">
        <v>23</v>
      </c>
      <c r="B16" s="7">
        <v>0</v>
      </c>
      <c r="C16" s="10">
        <f>0.32/0.09</f>
        <v>3.5555555555555558</v>
      </c>
      <c r="D16" s="8">
        <v>1</v>
      </c>
      <c r="E16" s="7">
        <v>132</v>
      </c>
      <c r="F16" s="7">
        <v>1981</v>
      </c>
      <c r="G16" s="7">
        <v>0</v>
      </c>
      <c r="H16" s="7">
        <v>0</v>
      </c>
      <c r="I16" s="7">
        <v>0.88</v>
      </c>
      <c r="J16" s="7">
        <v>0</v>
      </c>
      <c r="K16" s="7">
        <v>0</v>
      </c>
      <c r="L16" s="5" t="s">
        <v>66</v>
      </c>
    </row>
    <row r="17" spans="1:12" ht="51" x14ac:dyDescent="0.2">
      <c r="A17" s="7" t="s">
        <v>24</v>
      </c>
      <c r="B17" s="7">
        <v>0</v>
      </c>
      <c r="C17" s="8">
        <v>4.58</v>
      </c>
      <c r="D17" s="8">
        <v>0</v>
      </c>
      <c r="E17" s="7">
        <v>610</v>
      </c>
      <c r="F17" s="7">
        <v>1983</v>
      </c>
      <c r="G17" s="7">
        <v>0</v>
      </c>
      <c r="H17" s="7">
        <v>1</v>
      </c>
      <c r="I17" s="7">
        <v>0.92</v>
      </c>
      <c r="J17" s="7">
        <v>1</v>
      </c>
      <c r="K17" s="7">
        <v>0</v>
      </c>
      <c r="L17" s="5" t="s">
        <v>73</v>
      </c>
    </row>
    <row r="18" spans="1:12" x14ac:dyDescent="0.2">
      <c r="A18" s="7" t="s">
        <v>25</v>
      </c>
      <c r="B18" s="7">
        <v>1</v>
      </c>
      <c r="C18" s="7">
        <v>-14</v>
      </c>
      <c r="D18" s="7">
        <v>0</v>
      </c>
      <c r="E18" s="7">
        <v>261</v>
      </c>
      <c r="F18" s="7">
        <v>1974</v>
      </c>
      <c r="G18" s="7">
        <v>1</v>
      </c>
      <c r="H18" s="7">
        <v>0</v>
      </c>
      <c r="I18" s="7">
        <v>0.43</v>
      </c>
      <c r="J18" s="7">
        <v>1</v>
      </c>
      <c r="K18" s="7">
        <v>0</v>
      </c>
      <c r="L18" s="7"/>
    </row>
    <row r="19" spans="1:12" x14ac:dyDescent="0.2">
      <c r="A19" s="7" t="s">
        <v>209</v>
      </c>
      <c r="B19" s="9">
        <v>0</v>
      </c>
      <c r="C19" s="8">
        <f>-0.24/0.03</f>
        <v>-8</v>
      </c>
      <c r="D19" s="2">
        <v>0</v>
      </c>
      <c r="E19" s="7">
        <v>1460</v>
      </c>
      <c r="F19" s="8">
        <v>1984</v>
      </c>
      <c r="G19" s="7">
        <v>0</v>
      </c>
      <c r="H19" s="7">
        <v>1</v>
      </c>
      <c r="I19" s="7">
        <v>0.56999999999999995</v>
      </c>
      <c r="J19" s="7">
        <v>1</v>
      </c>
      <c r="K19" s="7">
        <v>0</v>
      </c>
      <c r="L19" s="7"/>
    </row>
    <row r="20" spans="1:12" x14ac:dyDescent="0.2">
      <c r="A20" s="7" t="s">
        <v>210</v>
      </c>
      <c r="B20" s="9">
        <v>0</v>
      </c>
      <c r="C20" s="8">
        <f>-0.19/0.1</f>
        <v>-1.9</v>
      </c>
      <c r="D20" s="2">
        <v>0</v>
      </c>
      <c r="E20" s="7">
        <v>335</v>
      </c>
      <c r="F20" s="8">
        <v>1984</v>
      </c>
      <c r="G20" s="7">
        <v>0</v>
      </c>
      <c r="H20" s="7">
        <v>1</v>
      </c>
      <c r="I20" s="7">
        <v>0.46</v>
      </c>
      <c r="J20" s="7">
        <v>1</v>
      </c>
      <c r="K20" s="7">
        <v>0</v>
      </c>
      <c r="L20" s="5"/>
    </row>
    <row r="21" spans="1:12" x14ac:dyDescent="0.2">
      <c r="A21" s="7" t="s">
        <v>211</v>
      </c>
      <c r="B21" s="9">
        <v>0</v>
      </c>
      <c r="C21" s="8">
        <f>-0.26/0.08</f>
        <v>-3.25</v>
      </c>
      <c r="D21" s="2">
        <v>0</v>
      </c>
      <c r="E21" s="7">
        <v>323</v>
      </c>
      <c r="F21" s="8">
        <v>1985</v>
      </c>
      <c r="G21" s="7">
        <v>0</v>
      </c>
      <c r="H21" s="7">
        <v>1</v>
      </c>
      <c r="I21" s="7">
        <v>0.52</v>
      </c>
      <c r="J21" s="7">
        <v>1</v>
      </c>
      <c r="K21" s="7">
        <v>0</v>
      </c>
      <c r="L21" s="5"/>
    </row>
    <row r="22" spans="1:12" x14ac:dyDescent="0.2">
      <c r="A22" s="7" t="s">
        <v>212</v>
      </c>
      <c r="B22" s="9">
        <v>0</v>
      </c>
      <c r="C22" s="8">
        <f>-0.3/0.08</f>
        <v>-3.75</v>
      </c>
      <c r="D22" s="2">
        <v>0</v>
      </c>
      <c r="E22" s="7">
        <v>323</v>
      </c>
      <c r="F22" s="8">
        <v>1986</v>
      </c>
      <c r="G22" s="7">
        <v>0</v>
      </c>
      <c r="H22" s="7">
        <v>1</v>
      </c>
      <c r="I22" s="7">
        <v>0.49</v>
      </c>
      <c r="J22" s="7">
        <v>1</v>
      </c>
      <c r="K22" s="7">
        <v>0</v>
      </c>
      <c r="L22" s="5"/>
    </row>
    <row r="23" spans="1:12" x14ac:dyDescent="0.2">
      <c r="A23" s="7" t="s">
        <v>213</v>
      </c>
      <c r="B23" s="9">
        <v>0</v>
      </c>
      <c r="C23" s="10">
        <f>-0.06/0.17</f>
        <v>-0.3529411764705882</v>
      </c>
      <c r="D23" s="2">
        <v>0</v>
      </c>
      <c r="E23" s="7">
        <v>305</v>
      </c>
      <c r="F23" s="8">
        <v>1987</v>
      </c>
      <c r="G23" s="7">
        <v>0</v>
      </c>
      <c r="H23" s="7">
        <v>1</v>
      </c>
      <c r="I23" s="7">
        <v>0.47</v>
      </c>
      <c r="J23" s="7">
        <v>1</v>
      </c>
      <c r="K23" s="7">
        <v>0</v>
      </c>
      <c r="L23" s="5"/>
    </row>
    <row r="24" spans="1:12" x14ac:dyDescent="0.2">
      <c r="A24" s="7" t="s">
        <v>214</v>
      </c>
      <c r="B24" s="9">
        <v>0</v>
      </c>
      <c r="C24" s="8">
        <f>-0.17/0.16</f>
        <v>-1.0625</v>
      </c>
      <c r="D24" s="2">
        <v>0</v>
      </c>
      <c r="E24" s="7">
        <v>165</v>
      </c>
      <c r="F24" s="8">
        <v>1988</v>
      </c>
      <c r="G24" s="7">
        <v>0</v>
      </c>
      <c r="H24" s="7">
        <v>1</v>
      </c>
      <c r="I24" s="7">
        <v>0.51</v>
      </c>
      <c r="J24" s="7">
        <v>1</v>
      </c>
      <c r="K24" s="7">
        <v>0</v>
      </c>
      <c r="L24" s="5"/>
    </row>
    <row r="25" spans="1:12" ht="40.799999999999997" x14ac:dyDescent="0.2">
      <c r="A25" s="7" t="s">
        <v>27</v>
      </c>
      <c r="B25" s="7">
        <v>0</v>
      </c>
      <c r="C25" s="7">
        <v>-14</v>
      </c>
      <c r="D25" s="7">
        <v>0</v>
      </c>
      <c r="E25" s="7">
        <v>3598</v>
      </c>
      <c r="F25" s="7" t="s">
        <v>34</v>
      </c>
      <c r="G25" s="7">
        <v>0</v>
      </c>
      <c r="H25" s="7">
        <v>1</v>
      </c>
      <c r="I25" s="7">
        <v>0.6</v>
      </c>
      <c r="J25" s="7">
        <v>1</v>
      </c>
      <c r="K25" s="7">
        <v>0</v>
      </c>
      <c r="L25" s="5" t="s">
        <v>94</v>
      </c>
    </row>
    <row r="26" spans="1:12" x14ac:dyDescent="0.2">
      <c r="A26" s="7" t="s">
        <v>216</v>
      </c>
      <c r="B26" s="7">
        <v>0</v>
      </c>
      <c r="C26" s="8">
        <v>-5.41</v>
      </c>
      <c r="D26" s="8">
        <v>1</v>
      </c>
      <c r="E26" s="7">
        <f>48*3</f>
        <v>144</v>
      </c>
      <c r="F26" s="7">
        <v>1993</v>
      </c>
      <c r="G26" s="7">
        <v>0</v>
      </c>
      <c r="H26" s="7">
        <v>0</v>
      </c>
      <c r="I26" s="7">
        <v>0.81</v>
      </c>
      <c r="J26" s="7">
        <v>0</v>
      </c>
      <c r="K26" s="7">
        <v>1</v>
      </c>
      <c r="L26" s="5"/>
    </row>
    <row r="27" spans="1:12" x14ac:dyDescent="0.2">
      <c r="A27" s="7" t="s">
        <v>217</v>
      </c>
      <c r="B27" s="7">
        <v>0</v>
      </c>
      <c r="C27" s="8">
        <v>-2.69</v>
      </c>
      <c r="D27" s="8">
        <v>1</v>
      </c>
      <c r="E27" s="7">
        <v>48</v>
      </c>
      <c r="F27" s="2">
        <v>1993</v>
      </c>
      <c r="G27" s="7">
        <v>0</v>
      </c>
      <c r="H27" s="7">
        <v>0</v>
      </c>
      <c r="I27" s="7">
        <v>0.87</v>
      </c>
      <c r="J27" s="7">
        <v>0</v>
      </c>
      <c r="K27" s="7">
        <v>1</v>
      </c>
      <c r="L27" s="5"/>
    </row>
    <row r="28" spans="1:12" x14ac:dyDescent="0.2">
      <c r="A28" s="7" t="s">
        <v>218</v>
      </c>
      <c r="B28" s="7">
        <v>0</v>
      </c>
      <c r="C28" s="8">
        <v>-3.32</v>
      </c>
      <c r="D28" s="8">
        <v>1</v>
      </c>
      <c r="E28" s="7">
        <v>48</v>
      </c>
      <c r="F28" s="7">
        <v>1994</v>
      </c>
      <c r="G28" s="7">
        <v>0</v>
      </c>
      <c r="H28" s="7">
        <v>0</v>
      </c>
      <c r="I28" s="7">
        <v>0.87</v>
      </c>
      <c r="J28" s="7">
        <v>0</v>
      </c>
      <c r="K28" s="7">
        <v>1</v>
      </c>
      <c r="L28" s="5"/>
    </row>
    <row r="29" spans="1:12" x14ac:dyDescent="0.2">
      <c r="A29" s="7" t="s">
        <v>219</v>
      </c>
      <c r="B29" s="7">
        <v>0</v>
      </c>
      <c r="C29" s="8">
        <v>-3.15</v>
      </c>
      <c r="D29" s="8">
        <v>1</v>
      </c>
      <c r="E29" s="7">
        <v>48</v>
      </c>
      <c r="F29" s="7">
        <v>1995</v>
      </c>
      <c r="G29" s="7">
        <v>0</v>
      </c>
      <c r="H29" s="7">
        <v>0</v>
      </c>
      <c r="I29" s="7">
        <v>0.82</v>
      </c>
      <c r="J29" s="7">
        <v>0</v>
      </c>
      <c r="K29" s="7">
        <v>1</v>
      </c>
      <c r="L29" s="5"/>
    </row>
    <row r="30" spans="1:12" ht="20.399999999999999" x14ac:dyDescent="0.2">
      <c r="A30" s="7" t="s">
        <v>29</v>
      </c>
      <c r="B30" s="7">
        <v>0</v>
      </c>
      <c r="C30" s="10">
        <f>-0.23/0.16</f>
        <v>-1.4375</v>
      </c>
      <c r="D30" s="8">
        <v>0</v>
      </c>
      <c r="E30" s="7">
        <v>110</v>
      </c>
      <c r="F30" s="7">
        <v>1997</v>
      </c>
      <c r="G30" s="7">
        <v>1</v>
      </c>
      <c r="H30" s="7">
        <v>0</v>
      </c>
      <c r="I30" s="7">
        <v>0.74</v>
      </c>
      <c r="J30" s="7">
        <v>0</v>
      </c>
      <c r="K30" s="7">
        <v>1</v>
      </c>
      <c r="L30" s="5" t="s">
        <v>102</v>
      </c>
    </row>
    <row r="31" spans="1:12" ht="30.6" x14ac:dyDescent="0.2">
      <c r="A31" s="7" t="s">
        <v>30</v>
      </c>
      <c r="B31" s="7">
        <v>0</v>
      </c>
      <c r="C31" s="8">
        <v>-2.1800000000000002</v>
      </c>
      <c r="D31" s="8">
        <v>0</v>
      </c>
      <c r="E31" s="7">
        <v>85</v>
      </c>
      <c r="F31" s="7" t="s">
        <v>36</v>
      </c>
      <c r="G31" s="7">
        <v>0</v>
      </c>
      <c r="H31" s="7">
        <v>1</v>
      </c>
      <c r="I31" s="7">
        <v>0.93</v>
      </c>
      <c r="J31" s="7">
        <v>1</v>
      </c>
      <c r="K31" s="7">
        <v>1</v>
      </c>
      <c r="L31" s="5" t="s">
        <v>74</v>
      </c>
    </row>
    <row r="32" spans="1:12" ht="20.399999999999999" x14ac:dyDescent="0.2">
      <c r="A32" s="7" t="s">
        <v>5</v>
      </c>
      <c r="B32" s="7">
        <v>1</v>
      </c>
      <c r="C32" s="7">
        <v>1.38</v>
      </c>
      <c r="D32" s="7">
        <v>0</v>
      </c>
      <c r="E32" s="7">
        <v>115</v>
      </c>
      <c r="F32" s="7">
        <v>1989</v>
      </c>
      <c r="G32" s="7">
        <v>0</v>
      </c>
      <c r="H32" s="7">
        <v>0</v>
      </c>
      <c r="I32" s="7">
        <v>0.21</v>
      </c>
      <c r="J32" s="7">
        <v>0</v>
      </c>
      <c r="K32" s="7">
        <v>0</v>
      </c>
      <c r="L32" s="5" t="s">
        <v>58</v>
      </c>
    </row>
    <row r="33" spans="1:12" x14ac:dyDescent="0.2">
      <c r="A33" s="7" t="s">
        <v>220</v>
      </c>
      <c r="B33" s="7">
        <v>0</v>
      </c>
      <c r="C33" s="8">
        <v>-0.5</v>
      </c>
      <c r="D33" s="8">
        <v>0</v>
      </c>
      <c r="E33" s="7">
        <v>186</v>
      </c>
      <c r="F33" s="7">
        <v>2000</v>
      </c>
      <c r="G33" s="7">
        <v>0</v>
      </c>
      <c r="H33" s="7">
        <v>0</v>
      </c>
      <c r="I33" s="7">
        <v>0.97</v>
      </c>
      <c r="J33" s="7">
        <v>0</v>
      </c>
      <c r="K33" s="7">
        <v>1</v>
      </c>
      <c r="L33" s="5"/>
    </row>
    <row r="34" spans="1:12" x14ac:dyDescent="0.2">
      <c r="A34" s="7" t="s">
        <v>221</v>
      </c>
      <c r="B34" s="7">
        <v>0</v>
      </c>
      <c r="C34" s="8">
        <v>0.7</v>
      </c>
      <c r="D34" s="8">
        <v>0</v>
      </c>
      <c r="E34" s="7">
        <v>121</v>
      </c>
      <c r="F34" s="7">
        <v>2000</v>
      </c>
      <c r="G34" s="7">
        <v>0</v>
      </c>
      <c r="H34" s="7">
        <v>0</v>
      </c>
      <c r="I34" s="7">
        <v>0.92</v>
      </c>
      <c r="J34" s="7">
        <v>0</v>
      </c>
      <c r="K34" s="7">
        <v>1</v>
      </c>
      <c r="L34" s="5"/>
    </row>
    <row r="35" spans="1:12" x14ac:dyDescent="0.2">
      <c r="A35" s="7" t="s">
        <v>222</v>
      </c>
      <c r="B35" s="7">
        <v>0</v>
      </c>
      <c r="C35" s="8">
        <v>-0.95</v>
      </c>
      <c r="D35" s="8">
        <v>0</v>
      </c>
      <c r="E35" s="7">
        <v>147</v>
      </c>
      <c r="F35" s="7">
        <v>2000</v>
      </c>
      <c r="G35" s="7">
        <v>0</v>
      </c>
      <c r="H35" s="7">
        <v>0</v>
      </c>
      <c r="I35" s="7">
        <v>0.94</v>
      </c>
      <c r="J35" s="7">
        <v>0</v>
      </c>
      <c r="K35" s="7">
        <v>1</v>
      </c>
      <c r="L35" s="5"/>
    </row>
    <row r="36" spans="1:12" x14ac:dyDescent="0.2">
      <c r="A36" s="7" t="s">
        <v>223</v>
      </c>
      <c r="B36" s="7">
        <v>0</v>
      </c>
      <c r="C36" s="8">
        <v>1.1599999999999999</v>
      </c>
      <c r="D36" s="8">
        <v>0</v>
      </c>
      <c r="E36" s="7">
        <v>39</v>
      </c>
      <c r="F36" s="7">
        <v>2000</v>
      </c>
      <c r="G36" s="7">
        <v>0</v>
      </c>
      <c r="H36" s="7">
        <v>0</v>
      </c>
      <c r="I36" s="7">
        <v>0.98</v>
      </c>
      <c r="J36" s="7">
        <v>0</v>
      </c>
      <c r="K36" s="7">
        <v>1</v>
      </c>
      <c r="L36" s="5"/>
    </row>
    <row r="37" spans="1:12" x14ac:dyDescent="0.2">
      <c r="A37" s="7" t="s">
        <v>224</v>
      </c>
      <c r="B37" s="5">
        <v>0</v>
      </c>
      <c r="C37" s="7">
        <v>-2.41</v>
      </c>
      <c r="D37" s="7">
        <v>1</v>
      </c>
      <c r="E37" s="7">
        <v>125</v>
      </c>
      <c r="F37" s="7">
        <v>2000</v>
      </c>
      <c r="G37" s="7">
        <v>0</v>
      </c>
      <c r="H37" s="7">
        <v>0</v>
      </c>
      <c r="I37" s="7">
        <v>0.98</v>
      </c>
      <c r="J37" s="7">
        <v>1</v>
      </c>
      <c r="K37" s="7">
        <v>1</v>
      </c>
      <c r="L37" s="5"/>
    </row>
    <row r="38" spans="1:12" ht="51" x14ac:dyDescent="0.2">
      <c r="A38" s="7" t="s">
        <v>32</v>
      </c>
      <c r="B38" s="7">
        <v>0</v>
      </c>
      <c r="C38" s="10">
        <f>-0.07/0.03</f>
        <v>-2.3333333333333335</v>
      </c>
      <c r="D38" s="8">
        <v>0</v>
      </c>
      <c r="E38" s="7">
        <v>491</v>
      </c>
      <c r="F38" s="7">
        <v>1998</v>
      </c>
      <c r="G38" s="7">
        <v>0</v>
      </c>
      <c r="H38" s="7">
        <v>0</v>
      </c>
      <c r="I38" s="7">
        <v>0.96</v>
      </c>
      <c r="J38" s="7">
        <v>1</v>
      </c>
      <c r="K38" s="7">
        <v>1</v>
      </c>
      <c r="L38" s="5" t="s">
        <v>120</v>
      </c>
    </row>
  </sheetData>
  <phoneticPr fontId="1" type="noConversion"/>
  <pageMargins left="0.75" right="0.75" top="1" bottom="1" header="0" footer="0"/>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3"/>
  <sheetViews>
    <sheetView topLeftCell="A12" zoomScale="90" workbookViewId="0">
      <selection activeCell="B22" sqref="B22"/>
    </sheetView>
  </sheetViews>
  <sheetFormatPr defaultColWidth="11.44140625" defaultRowHeight="10.199999999999999" x14ac:dyDescent="0.2"/>
  <cols>
    <col min="1" max="1" width="18.109375" style="2" customWidth="1"/>
    <col min="2" max="2" width="23.109375" style="2" customWidth="1"/>
    <col min="3" max="3" width="14.109375" style="2" customWidth="1"/>
    <col min="4" max="4" width="9.44140625" style="2" customWidth="1"/>
    <col min="5" max="5" width="7.5546875" style="2" customWidth="1"/>
    <col min="6" max="6" width="9.88671875" style="2" customWidth="1"/>
    <col min="7" max="7" width="10.5546875" style="2" customWidth="1"/>
    <col min="8" max="8" width="34.5546875" style="2" customWidth="1"/>
    <col min="9" max="16384" width="11.44140625" style="2"/>
  </cols>
  <sheetData>
    <row r="1" spans="1:8" s="1" customFormat="1" ht="20.399999999999999" x14ac:dyDescent="0.2">
      <c r="A1" s="4" t="s">
        <v>1</v>
      </c>
      <c r="B1" s="4" t="s">
        <v>48</v>
      </c>
      <c r="C1" s="4" t="s">
        <v>7</v>
      </c>
      <c r="D1" s="4" t="s">
        <v>2</v>
      </c>
      <c r="E1" s="4" t="s">
        <v>3</v>
      </c>
      <c r="F1" s="4" t="s">
        <v>11</v>
      </c>
      <c r="G1" s="4" t="s">
        <v>4</v>
      </c>
      <c r="H1" s="4" t="s">
        <v>45</v>
      </c>
    </row>
    <row r="2" spans="1:8" s="1" customFormat="1" ht="30.6" x14ac:dyDescent="0.2">
      <c r="A2" s="5" t="s">
        <v>15</v>
      </c>
      <c r="B2" s="5"/>
      <c r="C2" s="6" t="s">
        <v>63</v>
      </c>
      <c r="D2" s="5">
        <v>24</v>
      </c>
      <c r="E2" s="5">
        <v>1960</v>
      </c>
      <c r="F2" s="5" t="s">
        <v>16</v>
      </c>
      <c r="G2" s="5">
        <v>0.87</v>
      </c>
      <c r="H2" s="5" t="s">
        <v>103</v>
      </c>
    </row>
    <row r="3" spans="1:8" ht="30.6" x14ac:dyDescent="0.2">
      <c r="A3" s="7" t="s">
        <v>6</v>
      </c>
      <c r="B3" s="7"/>
      <c r="C3" s="5" t="s">
        <v>9</v>
      </c>
      <c r="D3" s="7">
        <v>22</v>
      </c>
      <c r="E3" s="5" t="s">
        <v>8</v>
      </c>
      <c r="F3" s="7" t="s">
        <v>12</v>
      </c>
      <c r="G3" s="7" t="s">
        <v>46</v>
      </c>
      <c r="H3" s="7">
        <v>0</v>
      </c>
    </row>
    <row r="4" spans="1:8" ht="56.25" customHeight="1" x14ac:dyDescent="0.2">
      <c r="A4" s="7" t="s">
        <v>17</v>
      </c>
      <c r="B4" s="7"/>
      <c r="C4" s="6" t="s">
        <v>60</v>
      </c>
      <c r="D4" s="7">
        <v>48</v>
      </c>
      <c r="E4" s="5" t="s">
        <v>19</v>
      </c>
      <c r="F4" s="7" t="s">
        <v>18</v>
      </c>
      <c r="G4" s="7">
        <v>0.81</v>
      </c>
      <c r="H4" s="5" t="s">
        <v>59</v>
      </c>
    </row>
    <row r="5" spans="1:8" x14ac:dyDescent="0.2">
      <c r="A5" s="7" t="s">
        <v>10</v>
      </c>
      <c r="B5" s="7"/>
      <c r="C5" s="5"/>
      <c r="D5" s="7">
        <v>128</v>
      </c>
      <c r="E5" s="7" t="s">
        <v>14</v>
      </c>
      <c r="F5" s="7" t="s">
        <v>13</v>
      </c>
      <c r="G5" s="7"/>
      <c r="H5" s="7"/>
    </row>
    <row r="6" spans="1:8" x14ac:dyDescent="0.2">
      <c r="A6" s="7"/>
      <c r="B6" s="7" t="s">
        <v>49</v>
      </c>
      <c r="C6" s="8" t="s">
        <v>53</v>
      </c>
      <c r="D6" s="7">
        <v>37</v>
      </c>
      <c r="E6" s="7"/>
      <c r="F6" s="7"/>
      <c r="G6" s="7">
        <v>0.35</v>
      </c>
      <c r="H6" s="7" t="s">
        <v>47</v>
      </c>
    </row>
    <row r="7" spans="1:8" x14ac:dyDescent="0.2">
      <c r="A7" s="7"/>
      <c r="B7" s="7" t="s">
        <v>51</v>
      </c>
      <c r="C7" s="8" t="s">
        <v>54</v>
      </c>
      <c r="D7" s="7">
        <v>57</v>
      </c>
      <c r="E7" s="7"/>
      <c r="F7" s="7"/>
      <c r="G7" s="7">
        <v>0.38</v>
      </c>
      <c r="H7" s="7" t="s">
        <v>47</v>
      </c>
    </row>
    <row r="8" spans="1:8" x14ac:dyDescent="0.2">
      <c r="A8" s="7"/>
      <c r="B8" s="7" t="s">
        <v>50</v>
      </c>
      <c r="C8" s="8" t="s">
        <v>55</v>
      </c>
      <c r="D8" s="7">
        <v>20</v>
      </c>
      <c r="E8" s="7"/>
      <c r="F8" s="7"/>
      <c r="G8" s="7">
        <v>0.67</v>
      </c>
      <c r="H8" s="7" t="s">
        <v>47</v>
      </c>
    </row>
    <row r="9" spans="1:8" x14ac:dyDescent="0.2">
      <c r="A9" s="7"/>
      <c r="B9" s="7" t="s">
        <v>52</v>
      </c>
      <c r="C9" s="8" t="s">
        <v>61</v>
      </c>
      <c r="D9" s="7">
        <v>15</v>
      </c>
      <c r="E9" s="7"/>
      <c r="F9" s="7"/>
      <c r="G9" s="7">
        <v>0.63</v>
      </c>
      <c r="H9" s="7" t="s">
        <v>56</v>
      </c>
    </row>
    <row r="10" spans="1:8" ht="20.399999999999999" x14ac:dyDescent="0.2">
      <c r="A10" s="7" t="s">
        <v>20</v>
      </c>
      <c r="B10" s="7"/>
      <c r="C10" s="7">
        <v>0.14000000000000001</v>
      </c>
      <c r="D10" s="7">
        <v>53</v>
      </c>
      <c r="E10" s="7" t="s">
        <v>19</v>
      </c>
      <c r="F10" s="7" t="s">
        <v>16</v>
      </c>
      <c r="G10" s="7">
        <v>0.18</v>
      </c>
      <c r="H10" s="5" t="s">
        <v>62</v>
      </c>
    </row>
    <row r="11" spans="1:8" ht="30.6" x14ac:dyDescent="0.2">
      <c r="A11" s="7" t="s">
        <v>21</v>
      </c>
      <c r="B11" s="7"/>
      <c r="C11" s="7"/>
      <c r="D11" s="7">
        <v>103</v>
      </c>
      <c r="E11" s="7">
        <v>1970</v>
      </c>
      <c r="F11" s="7" t="s">
        <v>38</v>
      </c>
      <c r="G11" s="7"/>
      <c r="H11" s="5" t="s">
        <v>64</v>
      </c>
    </row>
    <row r="12" spans="1:8" x14ac:dyDescent="0.2">
      <c r="A12" s="7"/>
      <c r="B12" s="7" t="s">
        <v>69</v>
      </c>
      <c r="C12" s="8" t="s">
        <v>65</v>
      </c>
      <c r="D12" s="7"/>
      <c r="E12" s="7"/>
      <c r="F12" s="7"/>
      <c r="G12" s="7">
        <v>0.65</v>
      </c>
      <c r="H12" s="7"/>
    </row>
    <row r="13" spans="1:8" x14ac:dyDescent="0.2">
      <c r="A13" s="7"/>
      <c r="B13" s="7" t="s">
        <v>70</v>
      </c>
      <c r="C13" s="8" t="s">
        <v>71</v>
      </c>
      <c r="D13" s="7"/>
      <c r="E13" s="7"/>
      <c r="F13" s="7"/>
      <c r="G13" s="7">
        <v>0.64</v>
      </c>
      <c r="H13" s="5"/>
    </row>
    <row r="14" spans="1:8" ht="30.6" x14ac:dyDescent="0.2">
      <c r="A14" s="7"/>
      <c r="B14" s="7" t="s">
        <v>67</v>
      </c>
      <c r="C14" s="8"/>
      <c r="D14" s="7">
        <v>340</v>
      </c>
      <c r="E14" s="7">
        <v>1974</v>
      </c>
      <c r="F14" s="7" t="s">
        <v>0</v>
      </c>
      <c r="G14" s="7"/>
      <c r="H14" s="5" t="s">
        <v>76</v>
      </c>
    </row>
    <row r="15" spans="1:8" x14ac:dyDescent="0.2">
      <c r="A15" s="7" t="s">
        <v>22</v>
      </c>
      <c r="B15" s="5" t="s">
        <v>77</v>
      </c>
      <c r="C15" s="7"/>
      <c r="D15" s="7"/>
      <c r="E15" s="7"/>
      <c r="F15" s="7"/>
      <c r="G15" s="7"/>
      <c r="H15" s="7"/>
    </row>
    <row r="16" spans="1:8" x14ac:dyDescent="0.2">
      <c r="A16" s="7"/>
      <c r="B16" s="5" t="s">
        <v>78</v>
      </c>
      <c r="C16" s="7"/>
      <c r="D16" s="7"/>
      <c r="E16" s="7"/>
      <c r="F16" s="7"/>
      <c r="G16" s="7"/>
      <c r="H16" s="5"/>
    </row>
    <row r="17" spans="1:8" ht="30.6" x14ac:dyDescent="0.2">
      <c r="A17" s="7" t="s">
        <v>23</v>
      </c>
      <c r="B17" s="7" t="s">
        <v>67</v>
      </c>
      <c r="C17" s="8" t="s">
        <v>68</v>
      </c>
      <c r="D17" s="7">
        <v>132</v>
      </c>
      <c r="E17" s="7">
        <v>1981</v>
      </c>
      <c r="F17" s="7" t="s">
        <v>18</v>
      </c>
      <c r="G17" s="7">
        <v>0.88</v>
      </c>
      <c r="H17" s="5" t="s">
        <v>66</v>
      </c>
    </row>
    <row r="18" spans="1:8" ht="51" x14ac:dyDescent="0.2">
      <c r="A18" s="7" t="s">
        <v>24</v>
      </c>
      <c r="B18" s="7" t="s">
        <v>67</v>
      </c>
      <c r="C18" s="8" t="s">
        <v>72</v>
      </c>
      <c r="D18" s="7">
        <v>610</v>
      </c>
      <c r="E18" s="7" t="s">
        <v>33</v>
      </c>
      <c r="F18" s="7" t="s">
        <v>39</v>
      </c>
      <c r="G18" s="7">
        <v>0.92</v>
      </c>
      <c r="H18" s="5" t="s">
        <v>73</v>
      </c>
    </row>
    <row r="19" spans="1:8" x14ac:dyDescent="0.2">
      <c r="A19" s="7" t="s">
        <v>25</v>
      </c>
      <c r="B19" s="7"/>
      <c r="C19" s="7"/>
      <c r="D19" s="7">
        <v>261</v>
      </c>
      <c r="E19" s="7">
        <v>1974</v>
      </c>
      <c r="F19" s="7" t="s">
        <v>0</v>
      </c>
      <c r="G19" s="7">
        <v>0.43</v>
      </c>
      <c r="H19" s="7"/>
    </row>
    <row r="20" spans="1:8" ht="40.799999999999997" x14ac:dyDescent="0.2">
      <c r="A20" s="7" t="s">
        <v>26</v>
      </c>
      <c r="B20" s="7"/>
      <c r="C20" s="7"/>
      <c r="D20" s="7"/>
      <c r="E20" s="7"/>
      <c r="F20" s="7" t="s">
        <v>39</v>
      </c>
      <c r="G20" s="7"/>
      <c r="H20" s="5" t="s">
        <v>80</v>
      </c>
    </row>
    <row r="21" spans="1:8" x14ac:dyDescent="0.2">
      <c r="A21" s="7"/>
      <c r="B21" s="9" t="s">
        <v>91</v>
      </c>
      <c r="C21" s="8" t="s">
        <v>79</v>
      </c>
      <c r="D21" s="7">
        <v>1460</v>
      </c>
      <c r="E21" s="7"/>
      <c r="F21" s="7"/>
      <c r="G21" s="7">
        <v>0.56999999999999995</v>
      </c>
      <c r="H21" s="7"/>
    </row>
    <row r="22" spans="1:8" x14ac:dyDescent="0.2">
      <c r="A22" s="7"/>
      <c r="B22" s="9" t="s">
        <v>81</v>
      </c>
      <c r="C22" s="8" t="s">
        <v>86</v>
      </c>
      <c r="D22" s="7">
        <v>335</v>
      </c>
      <c r="E22" s="7"/>
      <c r="F22" s="7"/>
      <c r="G22" s="7">
        <v>0.46</v>
      </c>
      <c r="H22" s="5"/>
    </row>
    <row r="23" spans="1:8" x14ac:dyDescent="0.2">
      <c r="A23" s="7"/>
      <c r="B23" s="9" t="s">
        <v>82</v>
      </c>
      <c r="C23" s="8" t="s">
        <v>87</v>
      </c>
      <c r="D23" s="7">
        <v>323</v>
      </c>
      <c r="E23" s="7"/>
      <c r="F23" s="7"/>
      <c r="G23" s="7">
        <v>0.52</v>
      </c>
      <c r="H23" s="5"/>
    </row>
    <row r="24" spans="1:8" x14ac:dyDescent="0.2">
      <c r="A24" s="7"/>
      <c r="B24" s="9" t="s">
        <v>83</v>
      </c>
      <c r="C24" s="8" t="s">
        <v>88</v>
      </c>
      <c r="D24" s="7">
        <v>323</v>
      </c>
      <c r="E24" s="7"/>
      <c r="F24" s="7"/>
      <c r="G24" s="7">
        <v>0.49</v>
      </c>
      <c r="H24" s="5"/>
    </row>
    <row r="25" spans="1:8" x14ac:dyDescent="0.2">
      <c r="A25" s="7"/>
      <c r="B25" s="9" t="s">
        <v>84</v>
      </c>
      <c r="C25" s="8" t="s">
        <v>89</v>
      </c>
      <c r="D25" s="7">
        <v>305</v>
      </c>
      <c r="E25" s="7"/>
      <c r="F25" s="7"/>
      <c r="G25" s="7">
        <v>0.47</v>
      </c>
      <c r="H25" s="5"/>
    </row>
    <row r="26" spans="1:8" x14ac:dyDescent="0.2">
      <c r="A26" s="7"/>
      <c r="B26" s="9" t="s">
        <v>85</v>
      </c>
      <c r="C26" s="8" t="s">
        <v>90</v>
      </c>
      <c r="D26" s="7">
        <v>165</v>
      </c>
      <c r="E26" s="7"/>
      <c r="F26" s="7"/>
      <c r="G26" s="7">
        <v>0.51</v>
      </c>
      <c r="H26" s="5"/>
    </row>
    <row r="27" spans="1:8" ht="40.799999999999997" x14ac:dyDescent="0.2">
      <c r="A27" s="7" t="s">
        <v>27</v>
      </c>
      <c r="B27" s="9" t="s">
        <v>92</v>
      </c>
      <c r="C27" s="7"/>
      <c r="D27" s="7"/>
      <c r="E27" s="7" t="s">
        <v>34</v>
      </c>
      <c r="F27" s="7" t="s">
        <v>39</v>
      </c>
      <c r="G27" s="7" t="s">
        <v>93</v>
      </c>
      <c r="H27" s="5" t="s">
        <v>94</v>
      </c>
    </row>
    <row r="28" spans="1:8" ht="20.399999999999999" x14ac:dyDescent="0.2">
      <c r="A28" s="7" t="s">
        <v>28</v>
      </c>
      <c r="B28" s="7" t="s">
        <v>96</v>
      </c>
      <c r="C28" s="7"/>
      <c r="D28" s="7"/>
      <c r="E28" s="7" t="s">
        <v>35</v>
      </c>
      <c r="F28" s="7" t="s">
        <v>40</v>
      </c>
      <c r="G28" s="7"/>
      <c r="H28" s="5" t="s">
        <v>95</v>
      </c>
    </row>
    <row r="29" spans="1:8" x14ac:dyDescent="0.2">
      <c r="A29" s="7"/>
      <c r="B29" s="7" t="s">
        <v>97</v>
      </c>
      <c r="C29" s="8" t="s">
        <v>98</v>
      </c>
      <c r="D29" s="7">
        <f>48*3</f>
        <v>144</v>
      </c>
      <c r="E29" s="7"/>
      <c r="F29" s="7"/>
      <c r="G29" s="7">
        <v>0.81</v>
      </c>
      <c r="H29" s="5"/>
    </row>
    <row r="30" spans="1:8" x14ac:dyDescent="0.2">
      <c r="A30" s="7"/>
      <c r="B30" s="7">
        <v>1993</v>
      </c>
      <c r="C30" s="8" t="s">
        <v>99</v>
      </c>
      <c r="D30" s="7">
        <v>48</v>
      </c>
      <c r="E30" s="7"/>
      <c r="F30" s="7"/>
      <c r="G30" s="7">
        <v>0.87</v>
      </c>
      <c r="H30" s="5"/>
    </row>
    <row r="31" spans="1:8" x14ac:dyDescent="0.2">
      <c r="A31" s="7"/>
      <c r="B31" s="7">
        <v>1994</v>
      </c>
      <c r="C31" s="8" t="s">
        <v>100</v>
      </c>
      <c r="D31" s="7">
        <v>48</v>
      </c>
      <c r="E31" s="7"/>
      <c r="F31" s="7"/>
      <c r="G31" s="7">
        <v>0.87</v>
      </c>
      <c r="H31" s="5"/>
    </row>
    <row r="32" spans="1:8" x14ac:dyDescent="0.2">
      <c r="A32" s="7"/>
      <c r="B32" s="7">
        <v>1995</v>
      </c>
      <c r="C32" s="8" t="s">
        <v>101</v>
      </c>
      <c r="D32" s="7">
        <v>48</v>
      </c>
      <c r="E32" s="7"/>
      <c r="F32" s="7"/>
      <c r="G32" s="7">
        <v>0.82</v>
      </c>
      <c r="H32" s="5"/>
    </row>
    <row r="33" spans="1:8" ht="20.399999999999999" x14ac:dyDescent="0.2">
      <c r="A33" s="7" t="s">
        <v>29</v>
      </c>
      <c r="B33" s="7" t="s">
        <v>67</v>
      </c>
      <c r="C33" s="8"/>
      <c r="D33" s="7">
        <v>110</v>
      </c>
      <c r="E33" s="7">
        <v>1997</v>
      </c>
      <c r="F33" s="7" t="s">
        <v>41</v>
      </c>
      <c r="G33" s="7"/>
      <c r="H33" s="5" t="s">
        <v>102</v>
      </c>
    </row>
    <row r="34" spans="1:8" ht="30.6" x14ac:dyDescent="0.2">
      <c r="A34" s="7" t="s">
        <v>30</v>
      </c>
      <c r="B34" s="7" t="s">
        <v>67</v>
      </c>
      <c r="C34" s="8" t="s">
        <v>75</v>
      </c>
      <c r="D34" s="7">
        <v>85</v>
      </c>
      <c r="E34" s="7" t="s">
        <v>36</v>
      </c>
      <c r="F34" s="7" t="s">
        <v>42</v>
      </c>
      <c r="G34" s="7">
        <v>0.93</v>
      </c>
      <c r="H34" s="5" t="s">
        <v>74</v>
      </c>
    </row>
    <row r="35" spans="1:8" ht="20.399999999999999" x14ac:dyDescent="0.2">
      <c r="A35" s="7" t="s">
        <v>5</v>
      </c>
      <c r="B35" s="7"/>
      <c r="C35" s="7" t="s">
        <v>57</v>
      </c>
      <c r="D35" s="7">
        <v>115</v>
      </c>
      <c r="E35" s="7">
        <v>1989</v>
      </c>
      <c r="F35" s="7" t="s">
        <v>43</v>
      </c>
      <c r="G35" s="7">
        <v>0.21</v>
      </c>
      <c r="H35" s="5" t="s">
        <v>58</v>
      </c>
    </row>
    <row r="36" spans="1:8" ht="30.6" x14ac:dyDescent="0.2">
      <c r="A36" s="7" t="s">
        <v>31</v>
      </c>
      <c r="B36" s="7" t="s">
        <v>67</v>
      </c>
      <c r="C36" s="7"/>
      <c r="D36" s="7">
        <v>186</v>
      </c>
      <c r="E36" s="7">
        <v>2000</v>
      </c>
      <c r="F36" s="7" t="s">
        <v>44</v>
      </c>
      <c r="G36" s="7"/>
      <c r="H36" s="5" t="s">
        <v>110</v>
      </c>
    </row>
    <row r="37" spans="1:8" x14ac:dyDescent="0.2">
      <c r="A37" s="7"/>
      <c r="B37" s="7" t="s">
        <v>111</v>
      </c>
      <c r="C37" s="8" t="s">
        <v>112</v>
      </c>
      <c r="D37" s="7">
        <v>186</v>
      </c>
      <c r="E37" s="7"/>
      <c r="F37" s="7"/>
      <c r="G37" s="7">
        <v>0.97</v>
      </c>
      <c r="H37" s="5"/>
    </row>
    <row r="38" spans="1:8" x14ac:dyDescent="0.2">
      <c r="A38" s="7"/>
      <c r="B38" s="7" t="s">
        <v>113</v>
      </c>
      <c r="C38" s="8" t="s">
        <v>116</v>
      </c>
      <c r="D38" s="7">
        <v>121</v>
      </c>
      <c r="E38" s="7"/>
      <c r="F38" s="7"/>
      <c r="G38" s="7">
        <v>0.92</v>
      </c>
      <c r="H38" s="5"/>
    </row>
    <row r="39" spans="1:8" x14ac:dyDescent="0.2">
      <c r="A39" s="7"/>
      <c r="B39" s="7" t="s">
        <v>114</v>
      </c>
      <c r="C39" s="8" t="s">
        <v>117</v>
      </c>
      <c r="D39" s="7">
        <v>147</v>
      </c>
      <c r="E39" s="7"/>
      <c r="F39" s="7"/>
      <c r="G39" s="7">
        <v>0.94</v>
      </c>
      <c r="H39" s="5"/>
    </row>
    <row r="40" spans="1:8" x14ac:dyDescent="0.2">
      <c r="A40" s="7"/>
      <c r="B40" s="7" t="s">
        <v>115</v>
      </c>
      <c r="C40" s="8" t="s">
        <v>118</v>
      </c>
      <c r="D40" s="7">
        <v>39</v>
      </c>
      <c r="E40" s="7"/>
      <c r="F40" s="7"/>
      <c r="G40" s="7">
        <v>0.98</v>
      </c>
      <c r="H40" s="5"/>
    </row>
    <row r="41" spans="1:8" ht="30.6" x14ac:dyDescent="0.2">
      <c r="A41" s="7"/>
      <c r="B41" s="5" t="s">
        <v>119</v>
      </c>
      <c r="C41" s="7"/>
      <c r="D41" s="7">
        <v>125</v>
      </c>
      <c r="E41" s="7"/>
      <c r="F41" s="7"/>
      <c r="G41" s="7">
        <v>0.98</v>
      </c>
      <c r="H41" s="5"/>
    </row>
    <row r="42" spans="1:8" ht="51" x14ac:dyDescent="0.2">
      <c r="A42" s="7" t="s">
        <v>32</v>
      </c>
      <c r="B42" s="7" t="s">
        <v>67</v>
      </c>
      <c r="C42" s="8" t="s">
        <v>121</v>
      </c>
      <c r="D42" s="7">
        <v>491</v>
      </c>
      <c r="E42" s="7" t="s">
        <v>37</v>
      </c>
      <c r="F42" s="7" t="s">
        <v>42</v>
      </c>
      <c r="G42" s="7" t="s">
        <v>122</v>
      </c>
      <c r="H42" s="5" t="s">
        <v>120</v>
      </c>
    </row>
    <row r="43" spans="1:8" ht="30.6" x14ac:dyDescent="0.2">
      <c r="A43" s="7" t="s">
        <v>104</v>
      </c>
      <c r="B43" s="7" t="s">
        <v>105</v>
      </c>
      <c r="C43" s="8" t="s">
        <v>109</v>
      </c>
      <c r="D43" s="7">
        <f>30*5</f>
        <v>150</v>
      </c>
      <c r="E43" s="7" t="s">
        <v>108</v>
      </c>
      <c r="F43" s="7" t="s">
        <v>106</v>
      </c>
      <c r="G43" s="7">
        <v>0.87</v>
      </c>
      <c r="H43" s="5" t="s">
        <v>107</v>
      </c>
    </row>
  </sheetData>
  <phoneticPr fontId="1" type="noConversion"/>
  <pageMargins left="0.75" right="0.75" top="1" bottom="1" header="0" footer="0"/>
  <pageSetup paperSize="9"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9"/>
  <sheetViews>
    <sheetView zoomScale="75" workbookViewId="0">
      <selection activeCell="G5" sqref="G5"/>
    </sheetView>
  </sheetViews>
  <sheetFormatPr defaultColWidth="11.44140625" defaultRowHeight="10.199999999999999" x14ac:dyDescent="0.2"/>
  <cols>
    <col min="1" max="1" width="22.5546875" style="2" customWidth="1"/>
    <col min="2" max="2" width="21.109375" style="2" customWidth="1"/>
    <col min="3" max="3" width="16" style="2" customWidth="1"/>
    <col min="4" max="4" width="11.44140625" style="2" customWidth="1"/>
    <col min="5" max="5" width="9.109375" style="2" customWidth="1"/>
    <col min="6" max="6" width="12.6640625" style="2" customWidth="1"/>
    <col min="7" max="7" width="8.44140625" style="2" customWidth="1"/>
    <col min="8" max="8" width="30" style="2" customWidth="1"/>
    <col min="9" max="16384" width="11.44140625" style="2"/>
  </cols>
  <sheetData>
    <row r="1" spans="1:8" ht="14.25" customHeight="1" x14ac:dyDescent="0.2">
      <c r="A1" s="4" t="s">
        <v>1</v>
      </c>
      <c r="B1" s="4" t="s">
        <v>48</v>
      </c>
      <c r="C1" s="4" t="s">
        <v>7</v>
      </c>
      <c r="D1" s="4" t="s">
        <v>2</v>
      </c>
      <c r="E1" s="4" t="s">
        <v>3</v>
      </c>
      <c r="F1" s="4" t="s">
        <v>11</v>
      </c>
      <c r="G1" s="4" t="s">
        <v>4</v>
      </c>
      <c r="H1" s="4" t="s">
        <v>45</v>
      </c>
    </row>
    <row r="2" spans="1:8" ht="57" customHeight="1" x14ac:dyDescent="0.2">
      <c r="A2" s="5" t="s">
        <v>123</v>
      </c>
      <c r="B2" s="5"/>
      <c r="C2" s="5" t="s">
        <v>152</v>
      </c>
      <c r="D2" s="5">
        <v>214</v>
      </c>
      <c r="E2" s="5">
        <v>1976</v>
      </c>
      <c r="F2" s="5" t="s">
        <v>0</v>
      </c>
      <c r="G2" s="5">
        <v>0.39</v>
      </c>
      <c r="H2" s="5" t="s">
        <v>151</v>
      </c>
    </row>
    <row r="3" spans="1:8" ht="66.75" customHeight="1" x14ac:dyDescent="0.2">
      <c r="A3" s="5" t="s">
        <v>124</v>
      </c>
      <c r="B3" s="5"/>
      <c r="C3" s="6" t="s">
        <v>154</v>
      </c>
      <c r="D3" s="5">
        <v>143</v>
      </c>
      <c r="E3" s="5">
        <v>1970</v>
      </c>
      <c r="F3" s="5" t="s">
        <v>140</v>
      </c>
      <c r="G3" s="5">
        <v>0.99</v>
      </c>
      <c r="H3" s="5" t="s">
        <v>153</v>
      </c>
    </row>
    <row r="4" spans="1:8" ht="13.5" customHeight="1" x14ac:dyDescent="0.2">
      <c r="A4" s="5" t="s">
        <v>125</v>
      </c>
      <c r="B4" s="5" t="s">
        <v>155</v>
      </c>
      <c r="C4" s="6" t="s">
        <v>167</v>
      </c>
      <c r="D4" s="5">
        <v>112</v>
      </c>
      <c r="E4" s="5">
        <v>1970</v>
      </c>
      <c r="F4" s="5" t="s">
        <v>141</v>
      </c>
      <c r="G4" s="5">
        <v>0.8</v>
      </c>
      <c r="H4" s="5" t="s">
        <v>168</v>
      </c>
    </row>
    <row r="5" spans="1:8" ht="44.25" customHeight="1" x14ac:dyDescent="0.2">
      <c r="A5" s="5" t="s">
        <v>126</v>
      </c>
      <c r="B5" s="5" t="s">
        <v>155</v>
      </c>
      <c r="C5" s="6" t="s">
        <v>157</v>
      </c>
      <c r="D5" s="5">
        <v>86</v>
      </c>
      <c r="E5" s="5">
        <v>1960</v>
      </c>
      <c r="F5" s="5" t="s">
        <v>0</v>
      </c>
      <c r="G5" s="5">
        <v>0.61</v>
      </c>
      <c r="H5" s="5" t="s">
        <v>156</v>
      </c>
    </row>
    <row r="6" spans="1:8" ht="61.2" x14ac:dyDescent="0.2">
      <c r="A6" s="5" t="s">
        <v>127</v>
      </c>
      <c r="B6" s="5" t="s">
        <v>169</v>
      </c>
      <c r="C6" s="5" t="s">
        <v>171</v>
      </c>
      <c r="D6" s="5">
        <v>319</v>
      </c>
      <c r="E6" s="5">
        <v>1970</v>
      </c>
      <c r="F6" s="5" t="s">
        <v>0</v>
      </c>
      <c r="G6" s="5" t="s">
        <v>165</v>
      </c>
      <c r="H6" s="5" t="s">
        <v>170</v>
      </c>
    </row>
    <row r="7" spans="1:8" ht="102" x14ac:dyDescent="0.2">
      <c r="A7" s="5" t="s">
        <v>128</v>
      </c>
      <c r="B7" s="5" t="s">
        <v>172</v>
      </c>
      <c r="C7" s="5" t="s">
        <v>174</v>
      </c>
      <c r="D7" s="5">
        <v>176</v>
      </c>
      <c r="E7" s="5">
        <v>1981</v>
      </c>
      <c r="F7" s="5" t="s">
        <v>142</v>
      </c>
      <c r="G7" s="5">
        <v>0.92</v>
      </c>
      <c r="H7" s="5" t="s">
        <v>173</v>
      </c>
    </row>
    <row r="8" spans="1:8" ht="61.2" x14ac:dyDescent="0.2">
      <c r="A8" s="5" t="s">
        <v>129</v>
      </c>
      <c r="B8" s="5" t="s">
        <v>181</v>
      </c>
      <c r="C8" s="5" t="s">
        <v>185</v>
      </c>
      <c r="D8" s="5">
        <v>119</v>
      </c>
      <c r="E8" s="5">
        <v>1980</v>
      </c>
      <c r="F8" s="5" t="s">
        <v>143</v>
      </c>
      <c r="G8" s="5" t="s">
        <v>184</v>
      </c>
      <c r="H8" s="5" t="s">
        <v>182</v>
      </c>
    </row>
    <row r="9" spans="1:8" ht="45.75" customHeight="1" x14ac:dyDescent="0.2">
      <c r="A9" s="5" t="s">
        <v>130</v>
      </c>
      <c r="B9" s="5" t="s">
        <v>158</v>
      </c>
      <c r="C9" s="6" t="s">
        <v>160</v>
      </c>
      <c r="D9" s="5">
        <v>154</v>
      </c>
      <c r="E9" s="5">
        <v>1976</v>
      </c>
      <c r="F9" s="5" t="s">
        <v>0</v>
      </c>
      <c r="G9" s="5" t="s">
        <v>165</v>
      </c>
      <c r="H9" s="5" t="s">
        <v>159</v>
      </c>
    </row>
    <row r="10" spans="1:8" x14ac:dyDescent="0.2">
      <c r="A10" s="5" t="s">
        <v>131</v>
      </c>
      <c r="B10" s="5" t="s">
        <v>155</v>
      </c>
      <c r="C10" s="5" t="s">
        <v>166</v>
      </c>
      <c r="D10" s="5">
        <v>271</v>
      </c>
      <c r="E10" s="5">
        <v>1989</v>
      </c>
      <c r="F10" s="5" t="s">
        <v>0</v>
      </c>
      <c r="G10" s="5">
        <v>0.96</v>
      </c>
      <c r="H10" s="5" t="s">
        <v>176</v>
      </c>
    </row>
    <row r="11" spans="1:8" ht="51" x14ac:dyDescent="0.2">
      <c r="A11" s="5" t="s">
        <v>132</v>
      </c>
      <c r="B11" s="5" t="s">
        <v>175</v>
      </c>
      <c r="C11" s="5" t="s">
        <v>177</v>
      </c>
      <c r="D11" s="5">
        <v>257</v>
      </c>
      <c r="E11" s="5">
        <v>1992</v>
      </c>
      <c r="F11" s="5" t="s">
        <v>0</v>
      </c>
      <c r="G11" s="5"/>
      <c r="H11" s="5" t="s">
        <v>183</v>
      </c>
    </row>
    <row r="12" spans="1:8" ht="24" customHeight="1" x14ac:dyDescent="0.2">
      <c r="A12" s="5" t="s">
        <v>133</v>
      </c>
      <c r="B12" s="5" t="s">
        <v>178</v>
      </c>
      <c r="C12" s="5" t="s">
        <v>180</v>
      </c>
      <c r="D12" s="5">
        <v>221</v>
      </c>
      <c r="E12" s="5">
        <v>1992</v>
      </c>
      <c r="F12" s="5" t="s">
        <v>0</v>
      </c>
      <c r="G12" s="5">
        <v>0.99</v>
      </c>
      <c r="H12" s="5" t="s">
        <v>179</v>
      </c>
    </row>
    <row r="13" spans="1:8" ht="20.399999999999999" x14ac:dyDescent="0.2">
      <c r="A13" s="5" t="s">
        <v>134</v>
      </c>
      <c r="B13" s="5" t="s">
        <v>155</v>
      </c>
      <c r="C13" s="5" t="s">
        <v>180</v>
      </c>
      <c r="D13" s="5">
        <v>32</v>
      </c>
      <c r="E13" s="5" t="s">
        <v>147</v>
      </c>
      <c r="F13" s="5" t="s">
        <v>39</v>
      </c>
      <c r="G13" s="5"/>
      <c r="H13" s="5" t="s">
        <v>186</v>
      </c>
    </row>
    <row r="14" spans="1:8" x14ac:dyDescent="0.2">
      <c r="A14" s="5" t="s">
        <v>135</v>
      </c>
      <c r="B14" s="5" t="s">
        <v>169</v>
      </c>
      <c r="C14" s="5" t="s">
        <v>194</v>
      </c>
      <c r="D14" s="5">
        <v>10</v>
      </c>
      <c r="E14" s="5" t="s">
        <v>148</v>
      </c>
      <c r="F14" s="5" t="s">
        <v>39</v>
      </c>
      <c r="G14" s="5"/>
      <c r="H14" s="5" t="s">
        <v>193</v>
      </c>
    </row>
    <row r="15" spans="1:8" s="3" customFormat="1" x14ac:dyDescent="0.2">
      <c r="A15" s="5" t="s">
        <v>136</v>
      </c>
      <c r="B15" s="5" t="s">
        <v>181</v>
      </c>
      <c r="C15" s="5"/>
      <c r="D15" s="5">
        <v>10</v>
      </c>
      <c r="E15" s="5" t="s">
        <v>149</v>
      </c>
      <c r="F15" s="5" t="s">
        <v>39</v>
      </c>
      <c r="G15" s="5" t="s">
        <v>184</v>
      </c>
      <c r="H15" s="5" t="s">
        <v>192</v>
      </c>
    </row>
    <row r="16" spans="1:8" ht="12" customHeight="1" x14ac:dyDescent="0.2">
      <c r="A16" s="5" t="s">
        <v>137</v>
      </c>
      <c r="B16" s="5" t="s">
        <v>155</v>
      </c>
      <c r="C16" s="5" t="s">
        <v>180</v>
      </c>
      <c r="D16" s="5"/>
      <c r="E16" s="5" t="s">
        <v>150</v>
      </c>
      <c r="F16" s="5" t="s">
        <v>144</v>
      </c>
      <c r="G16" s="5"/>
      <c r="H16" s="5" t="s">
        <v>191</v>
      </c>
    </row>
    <row r="17" spans="1:8" ht="51" x14ac:dyDescent="0.2">
      <c r="A17" s="5" t="s">
        <v>138</v>
      </c>
      <c r="B17" s="5" t="s">
        <v>190</v>
      </c>
      <c r="C17" s="5"/>
      <c r="D17" s="5">
        <v>50</v>
      </c>
      <c r="E17" s="5">
        <v>1995</v>
      </c>
      <c r="F17" s="5" t="s">
        <v>145</v>
      </c>
      <c r="G17" s="5" t="s">
        <v>184</v>
      </c>
      <c r="H17" s="5" t="s">
        <v>189</v>
      </c>
    </row>
    <row r="18" spans="1:8" ht="51" x14ac:dyDescent="0.2">
      <c r="A18" s="5" t="s">
        <v>139</v>
      </c>
      <c r="B18" s="5" t="s">
        <v>187</v>
      </c>
      <c r="C18" s="5"/>
      <c r="D18" s="5">
        <v>76</v>
      </c>
      <c r="E18" s="5">
        <v>2000</v>
      </c>
      <c r="F18" s="5" t="s">
        <v>146</v>
      </c>
      <c r="G18" s="5" t="s">
        <v>184</v>
      </c>
      <c r="H18" s="5" t="s">
        <v>188</v>
      </c>
    </row>
    <row r="19" spans="1:8" ht="30.6" x14ac:dyDescent="0.2">
      <c r="A19" s="5" t="s">
        <v>162</v>
      </c>
      <c r="B19" s="5"/>
      <c r="C19" s="6" t="s">
        <v>163</v>
      </c>
      <c r="D19" s="5">
        <v>3058</v>
      </c>
      <c r="E19" s="5" t="s">
        <v>161</v>
      </c>
      <c r="F19" s="5" t="s">
        <v>0</v>
      </c>
      <c r="G19" s="5">
        <v>0.36</v>
      </c>
      <c r="H19" s="5" t="s">
        <v>164</v>
      </c>
    </row>
  </sheetData>
  <phoneticPr fontId="1" type="noConversion"/>
  <pageMargins left="0.75" right="0.75" top="1" bottom="1" header="0" footer="0"/>
  <pageSetup paperSize="9"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7"/>
  <sheetViews>
    <sheetView topLeftCell="A9" zoomScale="75" workbookViewId="0">
      <selection activeCell="C15" sqref="C15"/>
    </sheetView>
  </sheetViews>
  <sheetFormatPr defaultColWidth="11.44140625" defaultRowHeight="10.199999999999999" x14ac:dyDescent="0.2"/>
  <cols>
    <col min="1" max="1" width="22.5546875" style="2" customWidth="1"/>
    <col min="2" max="3" width="21.109375" style="2" customWidth="1"/>
    <col min="4" max="4" width="16" style="2" customWidth="1"/>
    <col min="5" max="5" width="11.44140625" style="2" customWidth="1"/>
    <col min="6" max="6" width="9.109375" style="2" customWidth="1"/>
    <col min="7" max="7" width="12.6640625" style="2" customWidth="1"/>
    <col min="8" max="8" width="8.44140625" style="2" customWidth="1"/>
    <col min="9" max="9" width="10.33203125" style="2" customWidth="1"/>
    <col min="10" max="10" width="12.33203125" style="2" customWidth="1"/>
    <col min="11" max="11" width="17.6640625" style="2" customWidth="1"/>
    <col min="12" max="12" width="39" style="2" customWidth="1"/>
    <col min="13" max="16384" width="11.44140625" style="2"/>
  </cols>
  <sheetData>
    <row r="1" spans="1:12" ht="20.399999999999999" customHeight="1" x14ac:dyDescent="0.2">
      <c r="A1" s="4" t="s">
        <v>1</v>
      </c>
      <c r="B1" s="4" t="s">
        <v>48</v>
      </c>
      <c r="C1" s="4" t="s">
        <v>195</v>
      </c>
      <c r="D1" s="4" t="s">
        <v>196</v>
      </c>
      <c r="E1" s="4" t="s">
        <v>2</v>
      </c>
      <c r="F1" s="4" t="s">
        <v>3</v>
      </c>
      <c r="G1" s="4" t="s">
        <v>0</v>
      </c>
      <c r="H1" s="4" t="s">
        <v>215</v>
      </c>
      <c r="I1" s="4" t="s">
        <v>4</v>
      </c>
      <c r="J1" s="4" t="s">
        <v>197</v>
      </c>
      <c r="K1" s="4" t="s">
        <v>198</v>
      </c>
      <c r="L1" s="4" t="s">
        <v>45</v>
      </c>
    </row>
    <row r="2" spans="1:12" ht="57" customHeight="1" x14ac:dyDescent="0.2">
      <c r="A2" s="5" t="s">
        <v>123</v>
      </c>
      <c r="B2" s="5">
        <v>1</v>
      </c>
      <c r="C2" s="5">
        <v>1.86</v>
      </c>
      <c r="D2" s="5">
        <v>0</v>
      </c>
      <c r="E2" s="5">
        <v>214</v>
      </c>
      <c r="F2" s="5">
        <v>1976</v>
      </c>
      <c r="G2" s="5">
        <v>1</v>
      </c>
      <c r="H2" s="2">
        <v>0</v>
      </c>
      <c r="I2" s="5">
        <v>0.39</v>
      </c>
      <c r="J2" s="5">
        <v>0</v>
      </c>
      <c r="K2" s="2">
        <v>0</v>
      </c>
      <c r="L2" s="5" t="s">
        <v>151</v>
      </c>
    </row>
    <row r="3" spans="1:12" ht="66.75" customHeight="1" x14ac:dyDescent="0.2">
      <c r="A3" s="5" t="s">
        <v>124</v>
      </c>
      <c r="B3" s="5">
        <v>1</v>
      </c>
      <c r="C3" s="5">
        <v>2.2999999999999998</v>
      </c>
      <c r="D3" s="6">
        <v>1</v>
      </c>
      <c r="E3" s="5">
        <v>143</v>
      </c>
      <c r="F3" s="5">
        <v>1970</v>
      </c>
      <c r="G3" s="5">
        <v>1</v>
      </c>
      <c r="H3" s="2">
        <v>0</v>
      </c>
      <c r="I3" s="5">
        <v>0.99</v>
      </c>
      <c r="J3" s="5">
        <v>0</v>
      </c>
      <c r="K3" s="2">
        <v>0</v>
      </c>
      <c r="L3" s="5" t="s">
        <v>225</v>
      </c>
    </row>
    <row r="4" spans="1:12" ht="13.5" customHeight="1" x14ac:dyDescent="0.2">
      <c r="A4" s="5" t="s">
        <v>125</v>
      </c>
      <c r="B4" s="5">
        <v>0</v>
      </c>
      <c r="C4" s="5">
        <v>2.2799999999999998</v>
      </c>
      <c r="D4" s="6">
        <v>1</v>
      </c>
      <c r="E4" s="5">
        <v>112</v>
      </c>
      <c r="F4" s="5">
        <v>1970</v>
      </c>
      <c r="G4" s="5">
        <v>1</v>
      </c>
      <c r="H4" s="2">
        <v>0</v>
      </c>
      <c r="I4" s="5">
        <v>0.8</v>
      </c>
      <c r="J4" s="5">
        <v>0</v>
      </c>
      <c r="K4" s="2">
        <v>0</v>
      </c>
      <c r="L4" s="5" t="s">
        <v>168</v>
      </c>
    </row>
    <row r="5" spans="1:12" ht="44.25" customHeight="1" x14ac:dyDescent="0.2">
      <c r="A5" s="5" t="s">
        <v>227</v>
      </c>
      <c r="B5" s="5">
        <v>0</v>
      </c>
      <c r="C5" s="5">
        <v>1.58</v>
      </c>
      <c r="D5" s="6">
        <v>0</v>
      </c>
      <c r="E5" s="5">
        <v>86</v>
      </c>
      <c r="F5" s="5">
        <v>1960</v>
      </c>
      <c r="G5" s="5">
        <v>1</v>
      </c>
      <c r="H5" s="2">
        <v>0</v>
      </c>
      <c r="I5" s="5">
        <v>0.61</v>
      </c>
      <c r="J5" s="5">
        <v>0</v>
      </c>
      <c r="K5" s="2">
        <v>0</v>
      </c>
      <c r="L5" s="5" t="s">
        <v>156</v>
      </c>
    </row>
    <row r="6" spans="1:12" ht="51" x14ac:dyDescent="0.2">
      <c r="A6" s="5" t="s">
        <v>127</v>
      </c>
      <c r="B6" s="5">
        <v>0</v>
      </c>
      <c r="C6" s="5"/>
      <c r="D6" s="5">
        <v>0</v>
      </c>
      <c r="E6" s="5">
        <v>319</v>
      </c>
      <c r="F6" s="5">
        <v>1970</v>
      </c>
      <c r="G6" s="5">
        <v>1</v>
      </c>
      <c r="H6" s="2">
        <v>0</v>
      </c>
      <c r="I6" s="5"/>
      <c r="J6" s="5">
        <v>0</v>
      </c>
      <c r="K6" s="2">
        <v>0</v>
      </c>
      <c r="L6" s="5" t="s">
        <v>170</v>
      </c>
    </row>
    <row r="7" spans="1:12" ht="51" x14ac:dyDescent="0.2">
      <c r="A7" s="5" t="s">
        <v>128</v>
      </c>
      <c r="B7" s="5"/>
      <c r="C7" s="5"/>
      <c r="D7" s="5">
        <v>0</v>
      </c>
      <c r="E7" s="5">
        <v>176</v>
      </c>
      <c r="F7" s="5">
        <v>1981</v>
      </c>
      <c r="G7" s="5">
        <v>1</v>
      </c>
      <c r="H7" s="2">
        <v>0</v>
      </c>
      <c r="I7" s="5"/>
      <c r="J7" s="5">
        <v>0</v>
      </c>
      <c r="K7" s="2">
        <v>0</v>
      </c>
      <c r="L7" s="5" t="s">
        <v>226</v>
      </c>
    </row>
    <row r="8" spans="1:12" x14ac:dyDescent="0.2">
      <c r="A8" s="5" t="s">
        <v>129</v>
      </c>
      <c r="B8" s="5"/>
      <c r="C8" s="5"/>
      <c r="D8" s="5">
        <v>0</v>
      </c>
      <c r="E8" s="5">
        <v>119</v>
      </c>
      <c r="F8" s="5">
        <v>1980</v>
      </c>
      <c r="G8" s="5">
        <v>1</v>
      </c>
      <c r="H8" s="2">
        <v>0</v>
      </c>
      <c r="I8" s="5"/>
      <c r="J8" s="5">
        <v>0</v>
      </c>
      <c r="K8" s="2">
        <v>0</v>
      </c>
      <c r="L8" s="5" t="s">
        <v>182</v>
      </c>
    </row>
    <row r="9" spans="1:12" ht="45.75" customHeight="1" x14ac:dyDescent="0.2">
      <c r="A9" s="5" t="s">
        <v>130</v>
      </c>
      <c r="B9" s="5">
        <v>1</v>
      </c>
      <c r="C9" s="5">
        <v>0.57999999999999996</v>
      </c>
      <c r="D9" s="6">
        <v>0</v>
      </c>
      <c r="E9" s="5">
        <v>154</v>
      </c>
      <c r="F9" s="5">
        <v>1976</v>
      </c>
      <c r="G9" s="5">
        <v>1</v>
      </c>
      <c r="H9" s="2">
        <v>0</v>
      </c>
      <c r="I9" s="5"/>
      <c r="J9" s="5">
        <v>0</v>
      </c>
      <c r="K9" s="2">
        <v>0</v>
      </c>
      <c r="L9" s="5" t="s">
        <v>159</v>
      </c>
    </row>
    <row r="10" spans="1:12" x14ac:dyDescent="0.2">
      <c r="A10" s="5" t="s">
        <v>131</v>
      </c>
      <c r="B10" s="5">
        <v>1</v>
      </c>
      <c r="C10" s="5">
        <v>2.85</v>
      </c>
      <c r="D10" s="5">
        <v>1</v>
      </c>
      <c r="E10" s="5">
        <v>271</v>
      </c>
      <c r="F10" s="5">
        <v>1989</v>
      </c>
      <c r="G10" s="5">
        <v>1</v>
      </c>
      <c r="H10" s="2">
        <v>0</v>
      </c>
      <c r="I10" s="5">
        <v>0.96</v>
      </c>
      <c r="J10" s="5">
        <v>0</v>
      </c>
      <c r="K10" s="2">
        <v>0</v>
      </c>
      <c r="L10" s="5" t="s">
        <v>176</v>
      </c>
    </row>
    <row r="11" spans="1:12" ht="40.799999999999997" x14ac:dyDescent="0.2">
      <c r="A11" s="5" t="s">
        <v>132</v>
      </c>
      <c r="B11" s="5"/>
      <c r="C11" s="5"/>
      <c r="D11" s="5">
        <v>0</v>
      </c>
      <c r="E11" s="5">
        <v>257</v>
      </c>
      <c r="F11" s="5">
        <v>1992</v>
      </c>
      <c r="G11" s="5">
        <v>1</v>
      </c>
      <c r="H11" s="2">
        <v>0</v>
      </c>
      <c r="I11" s="5"/>
      <c r="J11" s="5">
        <v>0</v>
      </c>
      <c r="K11" s="2">
        <v>0</v>
      </c>
      <c r="L11" s="5" t="s">
        <v>183</v>
      </c>
    </row>
    <row r="12" spans="1:12" ht="34.200000000000003" customHeight="1" x14ac:dyDescent="0.2">
      <c r="A12" s="5" t="s">
        <v>133</v>
      </c>
      <c r="B12" s="5"/>
      <c r="C12" s="5"/>
      <c r="D12" s="5">
        <v>0</v>
      </c>
      <c r="E12" s="5">
        <v>221</v>
      </c>
      <c r="F12" s="5">
        <v>1992</v>
      </c>
      <c r="G12" s="5">
        <v>1</v>
      </c>
      <c r="H12" s="2">
        <v>0</v>
      </c>
      <c r="I12" s="5">
        <v>0.99</v>
      </c>
      <c r="J12" s="5">
        <v>0</v>
      </c>
      <c r="K12" s="2">
        <v>0</v>
      </c>
      <c r="L12" s="5" t="s">
        <v>179</v>
      </c>
    </row>
    <row r="13" spans="1:12" ht="20.399999999999999" x14ac:dyDescent="0.2">
      <c r="A13" s="5" t="s">
        <v>134</v>
      </c>
      <c r="B13" s="5"/>
      <c r="C13" s="5"/>
      <c r="D13" s="5">
        <v>0</v>
      </c>
      <c r="E13" s="5">
        <v>32</v>
      </c>
      <c r="F13" s="5" t="s">
        <v>147</v>
      </c>
      <c r="G13" s="5">
        <v>0</v>
      </c>
      <c r="H13" s="2">
        <v>1</v>
      </c>
      <c r="I13" s="5"/>
      <c r="J13" s="5">
        <v>0</v>
      </c>
      <c r="K13" s="2">
        <v>0</v>
      </c>
      <c r="L13" s="5" t="s">
        <v>186</v>
      </c>
    </row>
    <row r="14" spans="1:12" x14ac:dyDescent="0.2">
      <c r="A14" s="5" t="s">
        <v>135</v>
      </c>
      <c r="B14" s="5"/>
      <c r="C14" s="5"/>
      <c r="D14" s="5">
        <v>0</v>
      </c>
      <c r="E14" s="5">
        <v>10</v>
      </c>
      <c r="F14" s="5" t="s">
        <v>148</v>
      </c>
      <c r="G14" s="5">
        <v>0</v>
      </c>
      <c r="H14" s="2">
        <v>1</v>
      </c>
      <c r="I14" s="5"/>
      <c r="J14" s="5">
        <v>0</v>
      </c>
      <c r="K14" s="2">
        <v>0</v>
      </c>
      <c r="L14" s="5" t="s">
        <v>193</v>
      </c>
    </row>
    <row r="15" spans="1:12" s="3" customFormat="1" x14ac:dyDescent="0.2">
      <c r="A15" s="5" t="s">
        <v>136</v>
      </c>
      <c r="B15" s="5"/>
      <c r="C15" s="5">
        <f>0.003/0.002</f>
        <v>1.5</v>
      </c>
      <c r="D15" s="5">
        <v>0</v>
      </c>
      <c r="E15" s="5">
        <v>10</v>
      </c>
      <c r="F15" s="5" t="s">
        <v>149</v>
      </c>
      <c r="G15" s="5">
        <v>0</v>
      </c>
      <c r="H15" s="3">
        <v>1</v>
      </c>
      <c r="I15" s="5"/>
      <c r="J15" s="5">
        <v>0</v>
      </c>
      <c r="K15" s="3">
        <v>0</v>
      </c>
      <c r="L15" s="5" t="s">
        <v>192</v>
      </c>
    </row>
    <row r="16" spans="1:12" ht="40.799999999999997" x14ac:dyDescent="0.2">
      <c r="A16" s="5" t="s">
        <v>138</v>
      </c>
      <c r="B16" s="5">
        <v>0</v>
      </c>
      <c r="C16" s="5">
        <v>8.0000000000000002E-3</v>
      </c>
      <c r="D16" s="5">
        <v>0</v>
      </c>
      <c r="E16" s="5">
        <v>50</v>
      </c>
      <c r="F16" s="5">
        <v>1995</v>
      </c>
      <c r="G16" s="5">
        <v>0</v>
      </c>
      <c r="H16" s="2">
        <v>0</v>
      </c>
      <c r="I16" s="5"/>
      <c r="J16" s="5">
        <v>0</v>
      </c>
      <c r="K16" s="2">
        <v>0</v>
      </c>
      <c r="L16" s="5" t="s">
        <v>189</v>
      </c>
    </row>
    <row r="17" spans="1:12" ht="40.799999999999997" x14ac:dyDescent="0.2">
      <c r="A17" s="5" t="s">
        <v>139</v>
      </c>
      <c r="B17" s="5">
        <v>0</v>
      </c>
      <c r="C17" s="5">
        <v>1.21</v>
      </c>
      <c r="D17" s="5">
        <v>0</v>
      </c>
      <c r="E17" s="5">
        <v>76</v>
      </c>
      <c r="F17" s="5">
        <v>2000</v>
      </c>
      <c r="G17" s="5">
        <v>0</v>
      </c>
      <c r="H17" s="2">
        <v>0</v>
      </c>
      <c r="I17" s="5"/>
      <c r="J17" s="5">
        <v>0</v>
      </c>
      <c r="K17" s="2">
        <v>0</v>
      </c>
      <c r="L17" s="5" t="s">
        <v>188</v>
      </c>
    </row>
  </sheetData>
  <phoneticPr fontId="1" type="noConversion"/>
  <pageMargins left="0.75" right="0.75" top="1" bottom="1" header="0" footer="0"/>
  <pageSetup paperSize="9"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fora symanskipanel</vt:lpstr>
      <vt:lpstr>dataset</vt:lpstr>
      <vt:lpstr>solid waste (2)</vt:lpstr>
      <vt:lpstr>solid waste</vt:lpstr>
      <vt:lpstr>water</vt:lpstr>
      <vt:lpstr>water (2)</vt:lpstr>
    </vt:vector>
  </TitlesOfParts>
  <Company>ub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ub</dc:creator>
  <cp:lastModifiedBy>Chris Doucouliagos</cp:lastModifiedBy>
  <cp:lastPrinted>2007-04-27T18:29:40Z</cp:lastPrinted>
  <dcterms:created xsi:type="dcterms:W3CDTF">2006-02-15T15:24:58Z</dcterms:created>
  <dcterms:modified xsi:type="dcterms:W3CDTF">2013-11-11T19:14:18Z</dcterms:modified>
</cp:coreProperties>
</file>